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IO\Desktop\RC 2017\RC 2016\9 FONTIBÓN 2016\"/>
    </mc:Choice>
  </mc:AlternateContent>
  <bookViews>
    <workbookView xWindow="0" yWindow="0" windowWidth="28800" windowHeight="12300" tabRatio="990"/>
  </bookViews>
  <sheets>
    <sheet name="Formato a Dici 31 de 2016" sheetId="1" r:id="rId1"/>
    <sheet name="Instructivo" sheetId="2" r:id="rId2"/>
  </sheets>
  <calcPr calcId="171027"/>
  <extLst>
    <ext xmlns:loext="http://schemas.libreoffice.org/" uri="{7626C862-2A13-11E5-B345-FEFF819CDC9F}">
      <loext:extCalcPr stringRefSyntax="ExcelA1"/>
    </ext>
  </extLst>
</workbook>
</file>

<file path=xl/calcChain.xml><?xml version="1.0" encoding="utf-8"?>
<calcChain xmlns="http://schemas.openxmlformats.org/spreadsheetml/2006/main">
  <c r="N176" i="1" l="1"/>
  <c r="Z176" i="1" s="1"/>
  <c r="Z175" i="1"/>
  <c r="T175" i="1"/>
  <c r="N175" i="1"/>
  <c r="N174" i="1"/>
  <c r="Z174" i="1" s="1"/>
  <c r="Z173" i="1"/>
  <c r="N173" i="1"/>
  <c r="N172" i="1"/>
  <c r="Z172" i="1" s="1"/>
  <c r="Z171" i="1"/>
  <c r="N171" i="1"/>
  <c r="N170" i="1"/>
  <c r="Z170" i="1" s="1"/>
  <c r="Z169" i="1"/>
  <c r="N169" i="1"/>
  <c r="N168" i="1"/>
  <c r="Z168" i="1" s="1"/>
  <c r="Z167" i="1"/>
  <c r="N167" i="1"/>
  <c r="N166" i="1"/>
  <c r="Z166" i="1" s="1"/>
  <c r="Z165" i="1"/>
  <c r="N165" i="1"/>
  <c r="N164" i="1"/>
  <c r="Z164" i="1" s="1"/>
  <c r="Z163" i="1"/>
  <c r="N163" i="1"/>
  <c r="N162" i="1"/>
  <c r="Z162" i="1" s="1"/>
  <c r="Z161" i="1"/>
  <c r="N161" i="1"/>
  <c r="N160" i="1"/>
  <c r="Z160" i="1" s="1"/>
  <c r="Z159" i="1"/>
  <c r="N159" i="1"/>
  <c r="N158" i="1"/>
  <c r="Z158" i="1" s="1"/>
  <c r="Z157" i="1"/>
  <c r="N157" i="1"/>
  <c r="N156" i="1"/>
  <c r="Z156" i="1" s="1"/>
  <c r="Z155" i="1"/>
  <c r="N155" i="1"/>
  <c r="N154" i="1"/>
  <c r="Z154" i="1" s="1"/>
  <c r="Z153" i="1"/>
  <c r="N153" i="1"/>
  <c r="N152" i="1"/>
  <c r="Z152" i="1" s="1"/>
  <c r="N151" i="1"/>
  <c r="Z151" i="1" s="1"/>
  <c r="T150" i="1"/>
  <c r="N150" i="1"/>
  <c r="T149" i="1"/>
  <c r="N149" i="1"/>
  <c r="Z149" i="1" s="1"/>
  <c r="Z148" i="1"/>
  <c r="N148" i="1"/>
  <c r="N147" i="1"/>
  <c r="Z147" i="1" s="1"/>
  <c r="Z146" i="1"/>
  <c r="T146" i="1"/>
  <c r="N146" i="1"/>
  <c r="T145" i="1"/>
  <c r="N145" i="1"/>
  <c r="T144" i="1"/>
  <c r="N144" i="1"/>
  <c r="Z144" i="1" s="1"/>
  <c r="T143" i="1"/>
  <c r="N143" i="1"/>
  <c r="N142" i="1"/>
  <c r="Z142" i="1" s="1"/>
  <c r="T141" i="1"/>
  <c r="N141" i="1"/>
  <c r="N140" i="1"/>
  <c r="Z140" i="1" s="1"/>
  <c r="Z139" i="1"/>
  <c r="N139" i="1"/>
  <c r="N138" i="1"/>
  <c r="Z138" i="1" s="1"/>
  <c r="N137" i="1"/>
  <c r="T136" i="1"/>
  <c r="N136" i="1"/>
  <c r="Z136" i="1" s="1"/>
  <c r="T135" i="1"/>
  <c r="N135" i="1"/>
  <c r="T134" i="1"/>
  <c r="N134" i="1"/>
  <c r="U133" i="1"/>
  <c r="N133" i="1"/>
  <c r="N132" i="1"/>
  <c r="T131" i="1"/>
  <c r="N131" i="1"/>
  <c r="N130" i="1"/>
  <c r="T129" i="1"/>
  <c r="N129" i="1"/>
  <c r="T128" i="1"/>
  <c r="N128" i="1"/>
  <c r="N127" i="1"/>
  <c r="N126" i="1"/>
  <c r="N125" i="1"/>
  <c r="N124" i="1"/>
  <c r="N123" i="1"/>
  <c r="U122" i="1"/>
  <c r="N122" i="1"/>
  <c r="N121" i="1"/>
  <c r="N120" i="1"/>
  <c r="N119" i="1"/>
  <c r="T118" i="1"/>
  <c r="N118" i="1"/>
  <c r="T117" i="1"/>
  <c r="N117" i="1"/>
  <c r="N116" i="1"/>
  <c r="N115" i="1"/>
  <c r="N114" i="1"/>
  <c r="N113" i="1"/>
  <c r="Z112" i="1"/>
  <c r="N112" i="1"/>
  <c r="N111" i="1"/>
  <c r="N110" i="1"/>
  <c r="N109" i="1"/>
  <c r="U108" i="1"/>
  <c r="N108" i="1"/>
  <c r="N107" i="1"/>
  <c r="Z107" i="1" s="1"/>
  <c r="U106" i="1"/>
  <c r="N106" i="1"/>
  <c r="U105" i="1"/>
  <c r="N105" i="1"/>
  <c r="N104" i="1"/>
  <c r="U103" i="1"/>
  <c r="N103" i="1"/>
  <c r="N102" i="1"/>
  <c r="U101" i="1"/>
  <c r="N101" i="1"/>
  <c r="U100" i="1"/>
  <c r="N100" i="1"/>
  <c r="N99" i="1"/>
  <c r="N98" i="1"/>
  <c r="N97" i="1"/>
  <c r="U96" i="1"/>
  <c r="N96" i="1"/>
  <c r="N95" i="1"/>
  <c r="U94" i="1"/>
  <c r="N94" i="1"/>
  <c r="U93" i="1"/>
  <c r="N93" i="1"/>
  <c r="U92" i="1"/>
  <c r="N92" i="1"/>
  <c r="U91" i="1"/>
  <c r="N91" i="1"/>
  <c r="U90" i="1"/>
  <c r="N90" i="1"/>
  <c r="U89" i="1"/>
  <c r="N89" i="1"/>
  <c r="U88" i="1"/>
  <c r="N88" i="1"/>
  <c r="U87" i="1"/>
  <c r="N87" i="1"/>
  <c r="U86" i="1"/>
  <c r="N86" i="1"/>
  <c r="U85" i="1"/>
  <c r="N85" i="1"/>
  <c r="N84" i="1"/>
  <c r="N83" i="1"/>
  <c r="N82" i="1"/>
  <c r="N81" i="1"/>
  <c r="U80" i="1"/>
  <c r="N80" i="1"/>
  <c r="U79" i="1"/>
  <c r="N79" i="1"/>
  <c r="U78" i="1"/>
  <c r="N78" i="1"/>
  <c r="N77" i="1"/>
  <c r="N76" i="1"/>
  <c r="U75" i="1"/>
  <c r="N75" i="1"/>
  <c r="U74" i="1"/>
  <c r="N74" i="1"/>
  <c r="U73" i="1"/>
  <c r="N73" i="1"/>
  <c r="U72" i="1"/>
  <c r="N72" i="1"/>
  <c r="U71" i="1"/>
  <c r="N71" i="1"/>
  <c r="U70" i="1"/>
  <c r="N70" i="1"/>
  <c r="U69" i="1"/>
  <c r="N69" i="1"/>
  <c r="U68" i="1"/>
  <c r="N68" i="1"/>
  <c r="N67" i="1"/>
  <c r="U66" i="1"/>
  <c r="N66" i="1"/>
  <c r="U65" i="1"/>
  <c r="N65" i="1"/>
  <c r="U64" i="1"/>
  <c r="N64" i="1"/>
  <c r="U63" i="1"/>
  <c r="N63" i="1"/>
  <c r="U62" i="1"/>
  <c r="N62" i="1"/>
  <c r="U61" i="1"/>
  <c r="N61" i="1"/>
  <c r="U60" i="1"/>
  <c r="N60" i="1"/>
  <c r="U59" i="1"/>
  <c r="N59" i="1"/>
  <c r="N58" i="1"/>
  <c r="U57" i="1"/>
  <c r="N57" i="1"/>
  <c r="U56" i="1"/>
  <c r="N56" i="1"/>
  <c r="U55" i="1"/>
  <c r="N55" i="1"/>
  <c r="U54" i="1"/>
  <c r="N54" i="1"/>
  <c r="N53" i="1"/>
  <c r="U52" i="1"/>
  <c r="N52" i="1"/>
  <c r="Z51" i="1"/>
  <c r="N51" i="1"/>
  <c r="U50" i="1"/>
  <c r="N50" i="1"/>
  <c r="U48" i="1"/>
  <c r="N48" i="1"/>
  <c r="U47" i="1"/>
  <c r="N47" i="1"/>
  <c r="U46" i="1"/>
  <c r="N46" i="1"/>
  <c r="N45" i="1"/>
  <c r="N44" i="1"/>
  <c r="N43" i="1"/>
  <c r="N42" i="1"/>
  <c r="U41" i="1"/>
  <c r="N41" i="1"/>
  <c r="U40" i="1"/>
  <c r="N40" i="1"/>
  <c r="U39" i="1"/>
  <c r="N39" i="1"/>
  <c r="U38" i="1"/>
  <c r="N38" i="1"/>
  <c r="U37" i="1"/>
  <c r="N37" i="1"/>
  <c r="N36" i="1"/>
  <c r="N35" i="1"/>
  <c r="N34" i="1"/>
  <c r="U33" i="1"/>
  <c r="N33" i="1"/>
  <c r="U32" i="1"/>
  <c r="N32" i="1"/>
  <c r="N31" i="1"/>
  <c r="N30" i="1"/>
  <c r="N29" i="1"/>
  <c r="N28" i="1"/>
  <c r="N27" i="1"/>
  <c r="N26" i="1"/>
  <c r="N25" i="1"/>
  <c r="N24" i="1"/>
  <c r="T23" i="1"/>
  <c r="N23" i="1"/>
  <c r="N22" i="1"/>
  <c r="N21" i="1"/>
  <c r="T20" i="1"/>
  <c r="N20" i="1"/>
  <c r="N19" i="1"/>
  <c r="N18" i="1"/>
  <c r="N17" i="1"/>
  <c r="N16" i="1"/>
  <c r="T15" i="1"/>
  <c r="N15" i="1"/>
  <c r="N14" i="1"/>
</calcChain>
</file>

<file path=xl/sharedStrings.xml><?xml version="1.0" encoding="utf-8"?>
<sst xmlns="http://schemas.openxmlformats.org/spreadsheetml/2006/main" count="1503" uniqueCount="693">
  <si>
    <t>VEEDURIA DISTRITAL - RENDICION DE CUENTAS DE LA GESTION CONTRACTUAL EN EL DISTRITO CAPITAL (Acuerdo 380 de 2009)</t>
  </si>
  <si>
    <t>INFORMACION GENERAL DE CONTRATACION ENTIDADES DISTRITALES -  ENERO 1 A DICIEMBRE 31 DE 2016</t>
  </si>
  <si>
    <t>Entidad:</t>
  </si>
  <si>
    <t xml:space="preserve">ALCALDÍA LOCAL DE FONTIBÓN </t>
  </si>
  <si>
    <t>Sector:</t>
  </si>
  <si>
    <t xml:space="preserve">DISTRITAL </t>
  </si>
  <si>
    <t>Nombre de quien diligencia el formato:</t>
  </si>
  <si>
    <t>Presupuesto Disponible Inversión:</t>
  </si>
  <si>
    <t>Presupuesto Disponible Funcionamiento:</t>
  </si>
  <si>
    <t>Comprometido según PREDIS Inversión:</t>
  </si>
  <si>
    <t>Comprometido mediante contratos:</t>
  </si>
  <si>
    <t>Cargo:</t>
  </si>
  <si>
    <t>josé alberto jerez reyes</t>
  </si>
  <si>
    <t>Dependencia</t>
  </si>
  <si>
    <t xml:space="preserve">contratación </t>
  </si>
  <si>
    <t>Presupuesto Disponible Operación:</t>
  </si>
  <si>
    <t xml:space="preserve">Teléfono: </t>
  </si>
  <si>
    <t xml:space="preserve">2670114 ext 102 </t>
  </si>
  <si>
    <t>e-mail</t>
  </si>
  <si>
    <t>jose.jerez@gobiernobogota.gov.co</t>
  </si>
  <si>
    <t>1- INFORMACION GENERAL</t>
  </si>
  <si>
    <t>2- INFORMACION FINANCIERA</t>
  </si>
  <si>
    <t xml:space="preserve">3 - PLAZOS </t>
  </si>
  <si>
    <t xml:space="preserve">4 - ESTADO </t>
  </si>
  <si>
    <t>5. %  Avance y/o cumplimiento</t>
  </si>
  <si>
    <t>Número Contrato</t>
  </si>
  <si>
    <t>Número de registro en el SECOP</t>
  </si>
  <si>
    <t xml:space="preserve">Tipo de Contrato*        </t>
  </si>
  <si>
    <t>Modalidad de Selección</t>
  </si>
  <si>
    <t>Objeto</t>
  </si>
  <si>
    <t>Presupuesto</t>
  </si>
  <si>
    <t>Contratista</t>
  </si>
  <si>
    <t>Valor Inicial</t>
  </si>
  <si>
    <t>Reducciones (En valor negativo)</t>
  </si>
  <si>
    <t xml:space="preserve">Adiciones </t>
  </si>
  <si>
    <t>Valor Final (10+11+12)</t>
  </si>
  <si>
    <t>Giros
(Valor en pesos)</t>
  </si>
  <si>
    <t>Afectación
(F), (I) o (O)</t>
  </si>
  <si>
    <t>Fecha de suscripción (DD/MM/AAAA)</t>
  </si>
  <si>
    <t>Fecha de inicio (DD/MM/AAAA)</t>
  </si>
  <si>
    <t>Fecha de terminación (DD/MM/AAAA)</t>
  </si>
  <si>
    <t>Plazo en meses</t>
  </si>
  <si>
    <t>Prórroga</t>
  </si>
  <si>
    <t>Por iniciar</t>
  </si>
  <si>
    <t>En Ejecución</t>
  </si>
  <si>
    <t>Terminado</t>
  </si>
  <si>
    <t>Liquidado</t>
  </si>
  <si>
    <t>% Avance y/o Cumplimiento</t>
  </si>
  <si>
    <t>Número Programa</t>
  </si>
  <si>
    <t>Número Proyecto</t>
  </si>
  <si>
    <t>Identificación</t>
  </si>
  <si>
    <t>Nombre</t>
  </si>
  <si>
    <t>Meses</t>
  </si>
  <si>
    <t>N/A</t>
  </si>
  <si>
    <t>selección abreviada por bolsa de productos</t>
  </si>
  <si>
    <t>El suministro de productos lácteos para niños adscritos a las diferentes modalidades de atención y cuidado del icbf en la localidad de fontibon</t>
  </si>
  <si>
    <t>3-3-1-14-01-01</t>
  </si>
  <si>
    <t>3-3-1-14-01-01-1083-00</t>
  </si>
  <si>
    <t>COMISIONISTAS AGROPECUARIOS S,A - COMIAGRO/ EDGAR SERNA JARAMILLO</t>
  </si>
  <si>
    <t>(I)</t>
  </si>
  <si>
    <t>X</t>
  </si>
  <si>
    <t>16-12-4964900</t>
  </si>
  <si>
    <t>Contratación directa</t>
  </si>
  <si>
    <t>la prestacion de servicios como profesional con capacidad de apoyar juridicamente el despacho de la alcaldesa, con temas relacionados con procesos precontractuales, contractuales y post contratcuales que deben ser atendidos en los terminos establecidos por la ley para la alcaldia local de fontibon.</t>
  </si>
  <si>
    <t>3-3-1-14-03-31</t>
  </si>
  <si>
    <t>3-3-1-14-03-31-1104-00</t>
  </si>
  <si>
    <t>MARIA ANGELA ZUÑIGA SALAZAR</t>
  </si>
  <si>
    <t>16-12-4965252</t>
  </si>
  <si>
    <t>la prestación de servicios como profesional que desarrolle las estrategias de comunicación desde oficina de prensa de la alcaldía local de fontibón.</t>
  </si>
  <si>
    <t>EDWARD ERNESTO JEREZ GONZALEZ</t>
  </si>
  <si>
    <t>16-12-4966482</t>
  </si>
  <si>
    <t>la prestación de servicios como profesional para la promoción, articulación, institucionalización e interlocución de las políticas publicas de mujer y género con  personas de los sectores lgtbi y minorías étnicas, para consolidar el punto focal de mujer y géneros y diversidad sexual y demás políticas publicas poblacionales como espacios reconocidos en la localidad de fontibón</t>
  </si>
  <si>
    <t>DUDLEY JOHANNA PALACIOS GARCIA</t>
  </si>
  <si>
    <t>16-12-4967612</t>
  </si>
  <si>
    <t>la prestacion de servicios como profesional de apoyo a la gestion y desarrollo de labores de verificacion e investigacion de establecimientos de comercio u otros cuya competencia para el grupo normativo y juridico de la alcaldia local de fontibon.</t>
  </si>
  <si>
    <t>WILFORD LIBERMAN RODRIGUEZ FONSECA</t>
  </si>
  <si>
    <t>16-12-4967633</t>
  </si>
  <si>
    <t>la prestacion de servicios como profesional de apoyo a la gestion y desarrollo de labores relacionadas con el control y vigilancia de establecimientos de comercio u otros de competencia para el grupo normativo y juridico de la alcaldia local de fontibon.</t>
  </si>
  <si>
    <t>LUZ MERY PATERNINA MEDINA</t>
  </si>
  <si>
    <t>16-12-4967669</t>
  </si>
  <si>
    <t>la prestación de servicios como profesional para desarrollar actividades de acompañamiento a las instancias de participación ambiental y control de riesgo</t>
  </si>
  <si>
    <t>YAJAIRA CUESTA MACHUCA</t>
  </si>
  <si>
    <t>16-12-4967682</t>
  </si>
  <si>
    <t>la prestación de servicios como auxiliar que desarrolle actividades de apoyo en temas  de participación ciudadana y la gestión de lo público en la localidad de fontibón.</t>
  </si>
  <si>
    <t>ADENAHUER ALBEIRO ROA OVALLE</t>
  </si>
  <si>
    <t>16-12-5044990</t>
  </si>
  <si>
    <t>la prestación de servicios como auxiliar que apoye la digitalina y subida al aplicativo si actuá para el grupo normativo y jurídico de la alcaldía local de fontibon</t>
  </si>
  <si>
    <t>CHRISTIAN MAURICIO VALCARCEL JIMENEZ</t>
  </si>
  <si>
    <t>16-12-5045127</t>
  </si>
  <si>
    <t>la prestación de servicios como profesional que desarrolle actividades de apoyo al área de almacén en relación con el parque automotor del fondo de desarrollo local</t>
  </si>
  <si>
    <t>JUAN PABLO CARDENAS LEON</t>
  </si>
  <si>
    <t>16-12-5045217</t>
  </si>
  <si>
    <t>La prestación de servicios como profesionales para revisar y apoyar las liquidaciones de los contratos suscritos por el Fondo de Desarrollo Local de Fontibón.</t>
  </si>
  <si>
    <t>HENRI TENORIO SEGURA</t>
  </si>
  <si>
    <t>16-12-5045306</t>
  </si>
  <si>
    <t>La prestación de servicios como profesional de apoyo en la formulación, ejecución y seguimiento de proyectos de inversión tendientes a intervenir jardines infantiles, salones comunales y la depuracion de bienes inmuebles propiedad del fondo de desarrollo local</t>
  </si>
  <si>
    <t>LUIS FELIPE CRISTANCHO</t>
  </si>
  <si>
    <t>16-12-5045414</t>
  </si>
  <si>
    <t>la prestacion de servicios como apoyo a las actividades propias de la junta administradora local</t>
  </si>
  <si>
    <t>RAUL ARMANDO LUQUE RUIZ</t>
  </si>
  <si>
    <t>16-11-4847217</t>
  </si>
  <si>
    <t>selección abreviada de menor cuantía</t>
  </si>
  <si>
    <t>APOYO LOGÍSTICO AL PROCESO DE CONSTRUCCIÓN COLECTIVA DEL PLAN DE DESARROLLO LOCAL DE FONTIBÓN 2017-2020 Y LA FORMULACIÓN PARTICIPATIVA DE PROYECTOS</t>
  </si>
  <si>
    <t>3-3-1-14-03-24</t>
  </si>
  <si>
    <t>3-3-1-14-03-24-1099-00</t>
  </si>
  <si>
    <t>REVEANDINA/ AMANCIO DE JESUS ALVAREZ</t>
  </si>
  <si>
    <t>16-9-413038</t>
  </si>
  <si>
    <t>suministrar refrigerios y/o alimentos para distintas actividades programadas por la Alcaldia Local de Fontibon- fondo de desarrollo Local de Fontibon</t>
  </si>
  <si>
    <t>3-1-2-02</t>
  </si>
  <si>
    <t>3-1-2-02-11-00-0000-00</t>
  </si>
  <si>
    <t>DC GROUP S.A.S</t>
  </si>
  <si>
    <t>16-12-5091259</t>
  </si>
  <si>
    <t>prestar servicios profesionales en la etapa pre contractual en el area de planeacion de la Alcaldia local de fontibon</t>
  </si>
  <si>
    <t>HERLYN ALEJANDRO MORENO PARADA</t>
  </si>
  <si>
    <t>16-12-5091333</t>
  </si>
  <si>
    <t>La prestacion de servicios profesionales para apoyar los procesos precontractuales, contractuales y post contractuales de los contratos suscritos por el fondo de Desarrollo de Fontibon</t>
  </si>
  <si>
    <t>ESNEDA CIRO MONTES</t>
  </si>
  <si>
    <t>16-12-5091367</t>
  </si>
  <si>
    <t>Prestar servicios profesionales, como abogado especializado apoyando el tramite de las actuaciones administrativas de control para el grupo normativo y juridico de la Alcaldia local de Fontibon</t>
  </si>
  <si>
    <t>RUTDER ESNEIDER LADINO NAVARRO</t>
  </si>
  <si>
    <t>16-12-5091424</t>
  </si>
  <si>
    <t>la prestacion de servicios profesionales como apoyo a la administracion Local en la etapa pre contractual de la Alcaldia Local de Fontibon</t>
  </si>
  <si>
    <t>JOSE LUIS JUVINAO GALLOR</t>
  </si>
  <si>
    <t>16-12-5091432</t>
  </si>
  <si>
    <t>prestar servicios de apoyo como asistente administrativo y logistico para el despacho de La Alcaldia Local de Fontibon</t>
  </si>
  <si>
    <t>BEATRIZ ELENA DIAZ SUAREZ</t>
  </si>
  <si>
    <t>16-12-5091441</t>
  </si>
  <si>
    <t>Prestar los servicios profesionales para apoyar los procesos relacionados con el cumplimiento de los requisitos para el tramite de pagos de los contratos suscritos por el fondo de Desarrollo Local De Fontibon</t>
  </si>
  <si>
    <t>MONICA ANDREA GAITAN TORRES</t>
  </si>
  <si>
    <t>16-12-5091547</t>
  </si>
  <si>
    <t>Prestacion de servicios profesionales especializados de apoyo al Despacho de la Alcaldia.</t>
  </si>
  <si>
    <t>LUZ MARY PERALTA RODRIGUEZ</t>
  </si>
  <si>
    <t>16-12-5091548</t>
  </si>
  <si>
    <t>prestar servicios profesionales como abogado especializado a la oficina de contratación en asusntos de carácter juridico mediante la elaboracion de conceptos y apoyo en la inversion de actos administrativos</t>
  </si>
  <si>
    <t>MANUEL ALEJANDRO MOLINA RUGE</t>
  </si>
  <si>
    <t>16-12-5091549</t>
  </si>
  <si>
    <t>La prestacion de servicios profesionales para apoyar el diseño, seguimiento e implementacion del plan de desarrollo Local, seguimiento a los programas y proyectos sociales de la Alcaldia Local de Fontibon</t>
  </si>
  <si>
    <t>DIEGO ALEJANDRO MALDONADO ROLDAN</t>
  </si>
  <si>
    <t>16-12-5091550</t>
  </si>
  <si>
    <t>pretar servicios profesionales, para apoyar las actividades propias de la coordinacion Normativa y Juridica en relacion con los procesos de obra, espacio publico y ley 232 de 1995, de la Alcaldia Local de Fontibon.</t>
  </si>
  <si>
    <t>JAIME RODRIGUEZ BAUTISTA</t>
  </si>
  <si>
    <t>16-12-5143154</t>
  </si>
  <si>
    <t>La prestacion de servicios como profesional especializado para el apoyo en la etapa precontractual, contractual y post contratctual del Fondo de Desarrollo Local de Fontibon</t>
  </si>
  <si>
    <t>DIANA ESPERANZA LOPEZ RIOS</t>
  </si>
  <si>
    <t>16-12-5161576</t>
  </si>
  <si>
    <t>La prestacion de servicios como auxiliasr administrativo de apoyo en el area de archivo, para desarrollar actividades de gestion documental siguiendo las normas archivisticas</t>
  </si>
  <si>
    <t>INGRID MARITZA MORENO AGREDO</t>
  </si>
  <si>
    <t>16-12-5162212</t>
  </si>
  <si>
    <t>La prestacion de servicios como conductor para el manejo de vehiculos al servicio de la Alcaldia Local de Fontibon</t>
  </si>
  <si>
    <t>LUIS EDUARDO MORENO MORENO</t>
  </si>
  <si>
    <t>16-12-5162389</t>
  </si>
  <si>
    <t>prestar servicios profesionales como abogado especializado apoyando el tramite de las actuaciones administrativas de control para el grupo normativo y juridico de la Alcaldia Local de Fontibon</t>
  </si>
  <si>
    <t>ERWIN GAETH MERA</t>
  </si>
  <si>
    <t>16-12-5167629</t>
  </si>
  <si>
    <t>Prestacion de servicios especializados para apoyar a la administracion desde el area de planeacion, en el diseño e implementacion de estrategias para el desarrollo y analisis de procesos de participacion ciudadana que beneficie la convivencia ciudadana, seguridad, la integracion, la inclusion social y el mejoramiento de la calidad de vida de los habitantes de la localidad de Fontibon</t>
  </si>
  <si>
    <t>MAURICIO ALBERTO ULLOA ORTIZ</t>
  </si>
  <si>
    <t>16-12-5167655</t>
  </si>
  <si>
    <t>La prestacion de servicios como profesional para revisar y apoyar las liquidaciones de los contratos suscritos por el Fondo de Desarrollo Local de Fontibon</t>
  </si>
  <si>
    <t>JAIRO MONTAÑO CORTES</t>
  </si>
  <si>
    <t>16-1-155262</t>
  </si>
  <si>
    <t>Prestar el servicio de vigilancia y seguridad privada las 24 horas del dia. Para los predios de propoedad y en arrendamiento que se encuentren a nombre del fondo de desarrollo local de Fontibon. Asi como velar por la seguridad de las personas y la custodia de los bienes muebles y enseres que se encuentren dentro de dichos predios .</t>
  </si>
  <si>
    <t>3-1-2-02-05-01</t>
  </si>
  <si>
    <t>3-1-2-02-05-01-0000-00</t>
  </si>
  <si>
    <t>SEGURIDAD LAS AMERICAS LTDA/ LEONARDO FERNANDEZ DELGADO</t>
  </si>
  <si>
    <t>16-12-5167665</t>
  </si>
  <si>
    <t>prestar servicios profesionales para apoyar el componente social de los proyectos desarrollados en la localidad de fontibon</t>
  </si>
  <si>
    <t>CIELO MIREYA BURGOS CAMELO</t>
  </si>
  <si>
    <t>16-12-5167670</t>
  </si>
  <si>
    <t>Prestación de servicios profesionales especializados como abogado de apoyo del Despacho de la Alcaldía Local de Fontibon</t>
  </si>
  <si>
    <t>LUIS ALFREDO MACIAS MESA</t>
  </si>
  <si>
    <t>16-12-5167677</t>
  </si>
  <si>
    <t>La prestacion de servicios para apoyar el diseño y la puesta en marcha de la estrategia de comunicaciones de la Alcaldia Local de Fontibòn.</t>
  </si>
  <si>
    <t>DIEGO ANDRES OVIEDO SANCHEZ</t>
  </si>
  <si>
    <t xml:space="preserve">ANULADO </t>
  </si>
  <si>
    <t>16-12-5167681</t>
  </si>
  <si>
    <t>Prestacion de servicios profesionales para apoyar al despacho de la Alcaldia Local de Fontibon, en la implementacion, revision, seguimiento y control al sistema integrado de gestion de la Secretaria Distrital de Gobierno</t>
  </si>
  <si>
    <t>WILLIAM FERNANDO DIAZ ROJAS</t>
  </si>
  <si>
    <t>16-11-4906114</t>
  </si>
  <si>
    <t>Prestar el servicio de mantenimiento preventivo y correctivo de la maquinaria, vehiculos pesados y livianod de propiedad, guarda y/o tenencia del fonto de desarrollo local de Fontibón con suministros de repuestos , insumos y mano de obra</t>
  </si>
  <si>
    <t>HYUNDAUTOS SAS /JUAN GABRIEL ZAMUDIO</t>
  </si>
  <si>
    <t>16-12-5167687</t>
  </si>
  <si>
    <t>La prestacion de servicios como apoyo a las actividades de atencion a la comunidad, transcripcion de actas, proyeccion de los oficios y demas actividades propias de la Junta Administradora Local.</t>
  </si>
  <si>
    <t xml:space="preserve">HEIDY LILIANA BERNAL ALDANA </t>
  </si>
  <si>
    <t>93.05</t>
  </si>
  <si>
    <t>16-12-5195562</t>
  </si>
  <si>
    <t>La prestacion de servicios como profesional para que desarrolle actividades de gestion de los procesos precontractuales, contractuales y post contractuales en la publicacion electronica de los actos administrativos que se requieren según la modalidad a contratar para la oficina Juridica del Fondo de Desarrollo Local de Fontibon</t>
  </si>
  <si>
    <t>CARLOS ALIRIO HURTADO CARVAJAL</t>
  </si>
  <si>
    <t>La prestación de servicios como profesional que desarrolle actividades de elaboración, digitacion, gestión e ingreso de información de procesos precontractuales, contractuales y post contractuales a los formatos requerido por el Fondo de Desarrollo Local de Fontibón</t>
  </si>
  <si>
    <t>YENNY CAROLINA LOPEZ BELTRAN</t>
  </si>
  <si>
    <t>16-12-5197619</t>
  </si>
  <si>
    <t>la prestación de servicios como profesional de apoyo a la gestión de actuaciones de control de espacio publico y demás labores para el Grupo Normativo y Jurídico de la Alcaldía Local de Fontibón</t>
  </si>
  <si>
    <t>CARLOS MAURICIO OVIEDO DIAZ</t>
  </si>
  <si>
    <t>16-12-5205912</t>
  </si>
  <si>
    <t>la prestación de servicios como profesional de apoyo a la gestión y desarrollo de labores de verificación e investigación de establecimientos de comercio u otros cuya competencia para el grupo normativo y jurídico de la alcaldía local de fontibón.</t>
  </si>
  <si>
    <t>16-12-5206002</t>
  </si>
  <si>
    <t>La prestación de servicios como profesional de apoyo a la gestión de expedientes de control urbanístico u otros y desarrollo de labores para el Grupo Normativo y Jurídico de la Alcaldía Local de Fontibón.</t>
  </si>
  <si>
    <t>JUAN CARLOS GOMEZ CAMACHO</t>
  </si>
  <si>
    <t>16-12-5206062</t>
  </si>
  <si>
    <t>16-12-5211397</t>
  </si>
  <si>
    <t>CLAUDIA PATRICIA MOJICA MORENO</t>
  </si>
  <si>
    <t>16-12-5211425</t>
  </si>
  <si>
    <t>LEIDY ANGELICA CAICEDO GUEVARA</t>
  </si>
  <si>
    <t>16-12-5211598</t>
  </si>
  <si>
    <t>La prestación de servicios como auxiliar de apoyo a la gestión de la Alcaldía Local de Fontibón en la recepción de correspondencia interna y externa, así como la asignación interna de las solicitudes y/o correspondencia recibida a través del aplicativo de la entidad a las áreas que por competencia les corresponda tramitar, y coordinar oportunamente la distribución física de la documentación de manera interna y externa.</t>
  </si>
  <si>
    <t>JUAN ANTONIO ESPITIA ACERO</t>
  </si>
  <si>
    <t>16-12-5212781</t>
  </si>
  <si>
    <t>La prestación de servicios como notificador para apoyar las labores de correspondencia procedente de las diferentes dependencias de la Alcaldía Local de Fontibón.</t>
  </si>
  <si>
    <t>DIEGO MARIO ACOSTA TORRES</t>
  </si>
  <si>
    <t>16-12-5213251</t>
  </si>
  <si>
    <t>la prestación de servicios como profesional de apoyo a la gestión relacionada con la competencia  de control de espacio publico y desarrollo de labores para el Grupo Normativo y Jurídico de la Alcaldía Local de Fontibón</t>
  </si>
  <si>
    <t>JOSE FERNANDO ERASO SARASTY</t>
  </si>
  <si>
    <t>16-12-5214306</t>
  </si>
  <si>
    <t>La prestación de servicios como profesional de apoyo que desarrolle las actividades técnicas de vigilancia y congtrol que de acuerdo a sus competencias gestione el grupo Normativo y Jurídico de la alcaldia local de fontibon.</t>
  </si>
  <si>
    <t>JORGE ANDRES PACHON GOMEZ</t>
  </si>
  <si>
    <t>16-12-5214527</t>
  </si>
  <si>
    <t>La prestación de servicios como técnico que brinde soporte a la gestión informatica y apoye el mantenimiento de los equipos de conmputo y en general los recursdos informaticos del fondo de desarrollo local de fontibon.</t>
  </si>
  <si>
    <t>JUAN DAVID RAMIREZ FARIAS</t>
  </si>
  <si>
    <t>16-12-5214956</t>
  </si>
  <si>
    <t>La prestación de servicios como profesional de apoyo en instancias de participación ciudadana para la alcaldía local de fontibon.</t>
  </si>
  <si>
    <t>16-12-5226314</t>
  </si>
  <si>
    <t>La prestación de servicios como profesional para desarrollar actividades de administración de la red local y los recursos tecnológicos de la Alcaldía local de fontibon.</t>
  </si>
  <si>
    <t>VICTOR LORENZO MOSQUERA SERNA</t>
  </si>
  <si>
    <t>16-12-5226117</t>
  </si>
  <si>
    <t>La prestación de servicios como notificador para apoyar las labores de correspondencia procedente de las diferentes dependencias de la alcaldía local de fontibon.</t>
  </si>
  <si>
    <t>JORGE ESTIBEN LAVERDE TORRES</t>
  </si>
  <si>
    <t>16-12-5237327</t>
  </si>
  <si>
    <t>La prestación de servicios como auxiliar administrativo de apoyo al área de planeación de la alcaldía local de fontibon.</t>
  </si>
  <si>
    <t>YEIMY GAVILAN MARTINEZ</t>
  </si>
  <si>
    <t>16-12-5237401</t>
  </si>
  <si>
    <t>JULIETH EMILCE OLAYA AMEZQUITA</t>
  </si>
  <si>
    <t>16-12-5237442</t>
  </si>
  <si>
    <t>MICHAEL ANDRES BAUTISTA CESPEDES</t>
  </si>
  <si>
    <t>16-12-5240978</t>
  </si>
  <si>
    <t>JAIME DE JESUS CRUZ FONSECA</t>
  </si>
  <si>
    <t>16-12-5246214</t>
  </si>
  <si>
    <t>"La prestación de servicios como profesional de apoyo que realice depuración contable y brinde apoyo en la elaboración, orden, clasificación y conciliación de la información contable con las diferentes áreas de gestión de acuerdo con los procedimientos técnicos y la normatividad legal vigente para la Alcaldía Local De Fontbón."</t>
  </si>
  <si>
    <t>LAURA STELLA VALERO CRUZ</t>
  </si>
  <si>
    <t xml:space="preserve"> 16-12-5246235</t>
  </si>
  <si>
    <t>La prestación de servicios como Auxiliar Administrativo de Apoyo al área de planeación de La Alcaldía Local do Fontibón.</t>
  </si>
  <si>
    <t>JUAN DAVID RAMIREZ MONTOYA</t>
  </si>
  <si>
    <t>16-12-5251838</t>
  </si>
  <si>
    <t>LA PRESTACIÓN DE SERVICIOS COMO PROFESIONAL DE APOYO QUE DESARROLLE LAS ESTRATEGIAS DE COMUNICACIÓN DESDE OFICINA DE PRENSA DE LA ALCALDÍA LOCAL DE FONTIBÓN</t>
  </si>
  <si>
    <t>LUZ ANGELA CARDENAS MORENO</t>
  </si>
  <si>
    <t>16-12-5246807</t>
  </si>
  <si>
    <t>La prestación de servicios como profesional de apoyo que desarrolle las actividades técnicas de vigilancia y control que de acuerdo a sus competencias gestione el Grupo Normativo y Jurídico de La Alcaldía Local de Fontibón</t>
  </si>
  <si>
    <t>ARMANDO DIAZ MESA</t>
  </si>
  <si>
    <t xml:space="preserve"> 16-12-5246933</t>
  </si>
  <si>
    <t>La prestación de servicios técnicos como apoyo a las actividades propias del Grupo Normativo y Jurídico de la Alcaldía Local de Fontibón.</t>
  </si>
  <si>
    <t>NORLEYBI PATRICIA PEREZ TORRADO</t>
  </si>
  <si>
    <t>16-12-5247046</t>
  </si>
  <si>
    <t>"La prestación de servicios coma profesional de apoyo que desarrolle las actividades técnicas de vigilancia y control que de acuerdo a sus competencias gestione el Grupo Normativo y Jurídico de La Alcaldía Local de Fontibón.</t>
  </si>
  <si>
    <t>LUZ MELIDA OLAVE ARIZA</t>
  </si>
  <si>
    <t>16-12-5252415</t>
  </si>
  <si>
    <t>La prestación de servicios como profesional de apoyo que desarrolle las actividades técnicas de vigilancia y Control que de acuerdo a sus competencias gestione el Grupo Normativo y Jurídico de La Alcaldía Local de Fotibón.</t>
  </si>
  <si>
    <t>JOSE ALBEYRO AVILEZ CRUZ</t>
  </si>
  <si>
    <t xml:space="preserve"> 16-12-5252530</t>
  </si>
  <si>
    <t>La prestación do servicios como auxiliar que apoye la digitalización y subida al aplicativo SI ACTUA para el Grupo Normativo y Jurídico de la Alcaldía Local de Fontibón.</t>
  </si>
  <si>
    <t>NURY JOHANNA MORA FERNANDEZ</t>
  </si>
  <si>
    <t>16-12-5252919</t>
  </si>
  <si>
    <t>La prestación de servicios como profesional para la promoción, articulación, institucionalización o interlocución de las políticas publicas de educación, subsidio c, mujer y genero con personas de los sectores LGTBI, para consolidar el punto focal de mujer y géneros y diversidad sexual y demás políticas publicas poblacionales como espacios reconocidos en la localidad de Fontibón.</t>
  </si>
  <si>
    <t>MARIA ALIX AYDE JIMENEZ ESCAMILLA</t>
  </si>
  <si>
    <t>16-12-5258087</t>
  </si>
  <si>
    <t>La prestación de servicios como profesional que desarrolle actividades de formulación, seguimiento y supervisión a los proyectos de inversión relacionados con cooperación, familia, juventud, infancia y adolescencia para la Alcaidía Loca de Fontibón.</t>
  </si>
  <si>
    <t>DEISY CLARIVEL ROMERO RIVERA</t>
  </si>
  <si>
    <t>16-12-5260494</t>
  </si>
  <si>
    <t>La prestación de servicios como profesional que desarrolle actividades de formulación, seguimiento y supervisión a los proyectos de inversión relacionados con cultura, grupos étnicos y participación ciudadana para la Alcaldía Local de Fontibón.</t>
  </si>
  <si>
    <t>JULIAN FELIPE SEBASTIAN REYES ZAPATA</t>
  </si>
  <si>
    <t>16-12-5258379</t>
  </si>
  <si>
    <t>La prestación de servicios como profesional de apoyo en la formulación, ejecución, seguimiento y supervisión de proyectos de inversión, obra e infraestructura del Fondo de Desarrollo Local</t>
  </si>
  <si>
    <t>GINA PAOLA YARA PALENCIA</t>
  </si>
  <si>
    <t>16-12-5258856</t>
  </si>
  <si>
    <t>LA PRESTACIÓN DE SERVICIOS COMO APOYO A LAS ACTIVIDADES DE ATENCIÓN A LA COMUNIDAD, TRANSCRIPCIÓN DE ACTAS, PROYECCIÓN DE LOS OFICIOS Y DEMÁS ACTIVIDADES PROPIAS DE LA JUNTA ADMINISTRADORA LOCAL.</t>
  </si>
  <si>
    <t>16-12-5258932</t>
  </si>
  <si>
    <t>La prestación de servicios como Profesional que desarrolle actividades de apoyo, formulación, seguimiento, supervisión y acompañamiento técnico en obras  e infraestructura en la Localidad de Fontibón</t>
  </si>
  <si>
    <t>3-3-1-14-02-19</t>
  </si>
  <si>
    <t>3-3-1-14-02-19-1095-00</t>
  </si>
  <si>
    <t>LAURA ALEJANDRA MORENO MOLINA</t>
  </si>
  <si>
    <t>16-12-5267044</t>
  </si>
  <si>
    <t>La prestación de servicios como Auxiliar Administrativo de Apoyo al área de planeación de la Alcaldía Local de Fontibón.</t>
  </si>
  <si>
    <t>MARLY VIVIANA HURTADO GONZÀLEZ</t>
  </si>
  <si>
    <t>16-12-5259042</t>
  </si>
  <si>
    <t>La prestación de servicios como auxiliar administrativo de apoyo a la gestión relacionada con el control, clasificación, tramite y control de derechos de Petición para el Grupo Normativo y Jurídico de la Alcaldía Local de Fontibón.</t>
  </si>
  <si>
    <t>CHRISTIAN CAMILO FAJARDO HERNANDEZ</t>
  </si>
  <si>
    <t>16-12-5260788</t>
  </si>
  <si>
    <t>La prestación de servicios como profesional que desarrolle actividades de formulación, seguimiento y supervisión a los proyectos de inversión de parques, gestión de riesgos, recreación y deportes, gastos de funcionamiento para la Alcaldía Local de Fontibón.</t>
  </si>
  <si>
    <t>SANDRA LILIANA TORRES AMAYA</t>
  </si>
  <si>
    <t xml:space="preserve"> 16-12-5263137</t>
  </si>
  <si>
    <t>Prestar servicios como auxiliar administrativo para desarrollar actividades de organización, foliación, depuración y limpieza documental siguiendo las normas archivisticas para la alcaidía local de fontibón.</t>
  </si>
  <si>
    <t>JOHN FREDY HERRERA RINCÓN</t>
  </si>
  <si>
    <t>16-12-5269101</t>
  </si>
  <si>
    <t>La prestación de servicios coma Auxiliar Administrativo de Apoyo al área de planeación de La Alcaldía Local de Fontibón.</t>
  </si>
  <si>
    <t>TATIANA LIZETH PATIÑO RODRIGUEZ</t>
  </si>
  <si>
    <t>16-12-5269190</t>
  </si>
  <si>
    <t>LESLY MELISSA PEÑALOZA PEÑA</t>
  </si>
  <si>
    <t xml:space="preserve"> 16-12-5269236</t>
  </si>
  <si>
    <t>La prestación de servicios como profesional de apoyo a la gestión relacionada con espacio publico, establecimientos de comercio y las acciones operativas para el control ambiental y desarrollo de las labores para el Grupo Normativo y Jurídico de La Alcaldía Local do Fontibón</t>
  </si>
  <si>
    <t>MABEL OSPINA CUPITRA</t>
  </si>
  <si>
    <t xml:space="preserve"> 16-12-5269302</t>
  </si>
  <si>
    <t xml:space="preserve">La prestación de servicios de apoyo a la gestión de la Alcaldía Local de Fontibón en la recepción de correspondencia Interna y externa, así como la asignación interna de las solicitudes y/o correspondencia recibida a través del aplicativo de la entidad a las áreas que por competencia les corresponda tramitar, y coordinar oportunamente la distribución física de la documentación de manera interna y externa </t>
  </si>
  <si>
    <t>BEATRIZ ELENA DÌAZ SUAREZ</t>
  </si>
  <si>
    <t>16-12-5269363</t>
  </si>
  <si>
    <t>Prestar servicios técnicos en el archivo para garantizar el buen funcionamiento del sistema de archivo, desarrollar actividades de organización conforme las normas Archivísticas para la Alcaldía Local de Fontibón.</t>
  </si>
  <si>
    <t>MARTHA MILENA RAMIREZ MARTINEZ</t>
  </si>
  <si>
    <t xml:space="preserve"> 16-12-5269932</t>
  </si>
  <si>
    <t>La prestación de servicios como profesional do apoyo a la gestión de expedientes de control urbanístico u otros y desarrollo de labores para el Grupo Normativo y Jurídico de La Alcaldía Local de Fontibón.</t>
  </si>
  <si>
    <t>JAIRO ANDRES LOPEZ GUERRERO</t>
  </si>
  <si>
    <t>16-12-5277049</t>
  </si>
  <si>
    <t>La prestación de servicios como profesional para desarrollar las actividades de formulación, estructuración y evaluación de los proyectos de inversión en el sector ambiental en la Localidad de Fontibón.</t>
  </si>
  <si>
    <t>RAMSES IVAN BERMUDEZ SUAREZ</t>
  </si>
  <si>
    <t xml:space="preserve"> 16-12-5284173</t>
  </si>
  <si>
    <t>La prestación de servicios como profesional que apoye la formulación de proyectos de inversión y gastos de funcionamiento de la Alcaldía Local de Fontibón</t>
  </si>
  <si>
    <t>ANA MARÍA ESCUDERO ORTIZ</t>
  </si>
  <si>
    <t>16-12-5310339</t>
  </si>
  <si>
    <t>La prestación de servicios como auxiliar administrativo que desarrolle actividades de apoyo a la gestión de la Oficina Juridica – Contratación- del Fondo de Desarrolo Local de Fontibón.</t>
  </si>
  <si>
    <t>JAIRO ORLANDO ACERO RICAURTE</t>
  </si>
  <si>
    <t>16-12-5316473</t>
  </si>
  <si>
    <r>
      <rPr>
        <i/>
        <sz val="11"/>
        <color rgb="FF000000"/>
        <rFont val="Arial"/>
        <family val="2"/>
        <charset val="1"/>
      </rPr>
      <t>"La prestacion de servicios genera/es y de logistica que</t>
    </r>
    <r>
      <rPr>
        <sz val="11"/>
        <color rgb="FF000000"/>
        <rFont val="Arial"/>
        <family val="2"/>
        <charset val="1"/>
      </rPr>
      <t>se</t>
    </r>
    <r>
      <rPr>
        <i/>
        <sz val="11"/>
        <color rgb="FF000000"/>
        <rFont val="Arial"/>
        <family val="2"/>
        <charset val="1"/>
      </rPr>
      <t>requieran en el desarrollo de las actividades en las diferentes dependencias y sedes a cargo del Fondo de Desarrollo Local de Fontbon.</t>
    </r>
  </si>
  <si>
    <t>ISMAEL RAMIRO MELGAREJO MENDEZ</t>
  </si>
  <si>
    <t>16-12-5322115</t>
  </si>
  <si>
    <t>La prestación de servicios como operario para el manejo de maquinaria pesada al servicio de la Alcaldia Local de Fontibón</t>
  </si>
  <si>
    <t>CARLOS ANDRÉS ULCUÉ</t>
  </si>
  <si>
    <t>16-12-5327610</t>
  </si>
  <si>
    <r>
      <rPr>
        <sz val="11"/>
        <color rgb="FF000000"/>
        <rFont val="Calibri"/>
        <family val="2"/>
        <charset val="1"/>
      </rPr>
      <t>prestación de servicios profesionales para la operación y cumplimiento de los procedimientos administrativos, operativos y programáticos de los servicios sociale del proyecto 742 “Atención integral para personas mayores: Disminuyendo la discriminación y la segregación socioeconómica”, y al Proyecto N</t>
    </r>
    <r>
      <rPr>
        <sz val="8"/>
        <color rgb="FF000000"/>
        <rFont val="Calibri"/>
        <family val="2"/>
        <charset val="1"/>
      </rPr>
      <t>0</t>
    </r>
    <r>
      <rPr>
        <sz val="11"/>
        <color rgb="FF000000"/>
        <rFont val="Calibri"/>
        <family val="2"/>
        <charset val="1"/>
      </rPr>
      <t>1087 Componente; Entrega de subsidio C de la ALCALDÍA LOCAL DE FONTIBÓN.</t>
    </r>
  </si>
  <si>
    <t>3-3-1-14-01-05</t>
  </si>
  <si>
    <t>3-3-1-14-01-05-1087-00</t>
  </si>
  <si>
    <t>16-12-5327637</t>
  </si>
  <si>
    <t>La prestación de servicios como auxiliar de apoyo a las actividades correspondientes a temas de malla vial, obras e infraestructura para la Alcaldía Local de Fontibón.</t>
  </si>
  <si>
    <t>FELIPE GARCIA BOCANEGRA</t>
  </si>
  <si>
    <t>16-12-5327686</t>
  </si>
  <si>
    <t>La prestación de servicios como Conductor para el manejo de vehículos al servicio de la Alcaldía Local de Fontibón</t>
  </si>
  <si>
    <t>16-12-5353273</t>
  </si>
  <si>
    <t>La prestación de servicios como profesional que apoye al Fondo de Desarrollo Local de Fontibón, en la gestión de temas relacionados con procesos pre contractuales, contractuales y post contractuales que deben ser atendidos en los términos establecidos por la ley y de conformidad con la normatividad vigente.</t>
  </si>
  <si>
    <t>JOSE ALBERTO ONZAGA NIÑO</t>
  </si>
  <si>
    <t>16-12-5353339</t>
  </si>
  <si>
    <t>Prestar sus servicios profesionales para la formulación, apoyo a la supervisión y seguimiento de los proyectos y contratos asignados por la Coordinación Administrativa y Financiera del Fondo de Desarrollo Local de Fontibón.</t>
  </si>
  <si>
    <t>RAUL ESTEBAN PORRAS VERA</t>
  </si>
  <si>
    <t>16-13-5301446</t>
  </si>
  <si>
    <t>El arrendamiento de maquina multifuncional fotocopiadora, impresora, y escaneo de alto rendimiento que incluya el suministro de papel, repuestos, toner, mantenimiento preventivo y correctivo para la Alcaldía Local de Fontibón.</t>
  </si>
  <si>
    <t>3-1-2-02-04-00</t>
  </si>
  <si>
    <t>3-1-2-02-04-00-0000-00</t>
  </si>
  <si>
    <t>JOSE OMAR CAMACHO</t>
  </si>
  <si>
    <t>16-12-5353401</t>
  </si>
  <si>
    <t xml:space="preserve">La prestación de servicios como auxiliar administrativo de apoyo a la gestión relacionada con el cobro de obligaciones y desarrollo de las labores para el Grupo Normativo y Jurídico de la Alcaldía Local de Fontibón </t>
  </si>
  <si>
    <t>ENA MARCELA DE LA OSSA LAMBRAÑO</t>
  </si>
  <si>
    <t>16-12-5408857</t>
  </si>
  <si>
    <t>Prestar servicios como auxiliar administrativo que apoye la recepción y atención y a la ciudadanía para la Alcaldía Local de Fontibón.</t>
  </si>
  <si>
    <t>JULIETH JOHANNA GARCIA LOPEZ</t>
  </si>
  <si>
    <t>16-13-5370021</t>
  </si>
  <si>
    <t>Mínima cuantía</t>
  </si>
  <si>
    <t>ADQUISICIÓN DE CHAQUETAS INSTITUCIONALES PARA LA ALCALDÍA LOCAL DE FONTIBÓN</t>
  </si>
  <si>
    <t>HF TEXTILES Y MANUFACTURAS S.A.S</t>
  </si>
  <si>
    <t>16-12-5434780</t>
  </si>
  <si>
    <t>GIOVANNI VALDES OSORIO</t>
  </si>
  <si>
    <t>16-12-5434898</t>
  </si>
  <si>
    <t>Prestar los servicios profesionales para apoyar el  fortalecimiento de la gestión loccal del riesgo y cambio climático en el marco del sistema distrital  de gestión de riesgos y cambio climático DSGR-CC y que desarrolle  actividades del plan institucional de gestión ambiental</t>
  </si>
  <si>
    <t>SILVIA MARIA SILGADO BURBANO</t>
  </si>
  <si>
    <t>16-12-5439412</t>
  </si>
  <si>
    <t>Prestar servicios profesionales para el manejo de las relaciones interinstitucionales y requerimientos de los órganos de control político, atención en temas de seguridad y convivencia</t>
  </si>
  <si>
    <t>MARLON DIAZ MAURY</t>
  </si>
  <si>
    <t>16-12-5439510</t>
  </si>
  <si>
    <t xml:space="preserve">La prestación de servicios como profesional que apoye análisis del sector y estudios de mercado de todos los proyectos de inversión de gastos de funcionamiento para la Alcaldía Local de Fontibón. </t>
  </si>
  <si>
    <t>WILFER HUMBERTO DIAZ TAPIAS</t>
  </si>
  <si>
    <t>16-12-5462354</t>
  </si>
  <si>
    <t>La prestación de servicios como profesional que impulse los procesos para el control de ley 232 de 1995, espacio público, obras y urbanismo, con decisiones de tramite o de fondo para el  Grupo Normativo y Jurídico de la Alcaldía Local de Fontibón.</t>
  </si>
  <si>
    <t>CARLOS DARIO PELAEZ MOLINA</t>
  </si>
  <si>
    <t>16-12-5462438</t>
  </si>
  <si>
    <t>LUZ MARINA SEPULVEDA SEPULVEDA</t>
  </si>
  <si>
    <t>16-12-5478507</t>
  </si>
  <si>
    <r>
      <rPr>
        <sz val="10"/>
        <color rgb="FF000000"/>
        <rFont val="Arial"/>
        <family val="2"/>
        <charset val="1"/>
      </rPr>
      <t>La prestación de servicios como</t>
    </r>
    <r>
      <rPr>
        <sz val="12"/>
        <color rgb="FF000000"/>
        <rFont val="Arial"/>
        <family val="2"/>
        <charset val="1"/>
      </rPr>
      <t>auxiliar administrativo de apoyo en las diferentes dependencias de la Alcaldía para desarrollar actividades de organización, depuración, foliación y limpieza documental siguiendo las normas archivísticas</t>
    </r>
  </si>
  <si>
    <t>ANA MARIA TIBAQUIRA BERNAL</t>
  </si>
  <si>
    <t>16-12-5478606</t>
  </si>
  <si>
    <t>Prestar los servicios profesionales al despacho de la Alcaldía  Local y al grupo de gestión juridica, en temas de seguridad, prevención y convivencia ciudadana en la Localidad de conformidad con el marco normativo aplicable para la materia</t>
  </si>
  <si>
    <t>RAUL ALFREDO RIASCOS ORDOÑEZ</t>
  </si>
  <si>
    <t>16-12-5478908</t>
  </si>
  <si>
    <t>La prestación de servicios como auxiliar administrativo de apoyo a la inspección de policía de la Localidad de Fontibón</t>
  </si>
  <si>
    <t>SONIA YASMIN BAQUERO PARRADO</t>
  </si>
  <si>
    <t>16-12-5479106</t>
  </si>
  <si>
    <t>3-1-2-02-01-00</t>
  </si>
  <si>
    <t>3-1-2-02-01-00-0000-00</t>
  </si>
  <si>
    <t>KEVIN STEVEN CORREA FAJARDO</t>
  </si>
  <si>
    <t>16-12-5479213</t>
  </si>
  <si>
    <t xml:space="preserve">Prestación de servicios profesionales para el despacho que haga seguimiento  a los proyectos de inversión de la Alcaldía Local de Fontibón </t>
  </si>
  <si>
    <t>LUIS GIOVANNI NAVARRO ROJAS</t>
  </si>
  <si>
    <t>16-12-5494593</t>
  </si>
  <si>
    <t>La prestación de servicios como profesional para revisar y apoyar las liquidaciones de los contratos suscritos por el Fondo de Desarrollo Local de Fontibón</t>
  </si>
  <si>
    <t>LUDVALIER LAUDITH DE LA OSSA OCHOA</t>
  </si>
  <si>
    <t>16-12-5494666</t>
  </si>
  <si>
    <t>La prestación de servicios como auxiliar administrativo de apoyo en las diferentes dependencias de la Alcaldía para desarrollar actividades de organización, depuración, foliación y limpieza documental siguiendo las normas archivísticas</t>
  </si>
  <si>
    <t>MONICA ESPERANZA CAICEDO HERNANDEZ</t>
  </si>
  <si>
    <t>16-12-5494745</t>
  </si>
  <si>
    <t>JIMMY JOHANA ALGECIRA MAHECHA</t>
  </si>
  <si>
    <t>16-12-5494790</t>
  </si>
  <si>
    <t>La prestación de servicios de apoyo a la gestión para depurar, preparar y presentar los saldos de los estados financieros y contables bajo los parametros de las NIF Y NICSP, igualmente debe apoyar la toma fisica de inventarios de la Alcaldía Local de Fontibón.</t>
  </si>
  <si>
    <t>PAOLA ROCIO PADILLA OSORIO</t>
  </si>
  <si>
    <t>16-12-5514170</t>
  </si>
  <si>
    <t>Arrendamiento de bien inmueble para bodega del Fondo de Desarrollo Local de Fontibón</t>
  </si>
  <si>
    <t>INVERSIONES CAOVA S.A.S.</t>
  </si>
  <si>
    <t>16-13-5485263</t>
  </si>
  <si>
    <t>Contratar la prestación del servicio de apoyo logístico integral requerido para la realización del foro educativo Local</t>
  </si>
  <si>
    <t>3-3-1-14-01-03</t>
  </si>
  <si>
    <t>3-3-1-14-01-03-1086-00</t>
  </si>
  <si>
    <t>CORPORACION AMBIENTAL, SOCIAL Y CULTURAL MACONDO</t>
  </si>
  <si>
    <t>16-12-5617862</t>
  </si>
  <si>
    <t>"Prestar los servicios profesionales para Ia operación, prestación y seguimiento y cumplimiento de los procedimientos administrativos  operativos y programáticos de los servicios sociales del proyecto de Subsidio/Apoyo Economico Tipo C, que contribuyan a Ia garantia de los derechos de Ia población mayor en el marco de la Politica Pública Social para el Envejecimiento y Ia Vejez en el Distrito Capital a cargo de la Alcaldia Local.</t>
  </si>
  <si>
    <t>EDITH ANDREA GONZALEZ JAIMES</t>
  </si>
  <si>
    <t>16-12-5583752</t>
  </si>
  <si>
    <t>Arrendamiento de inmueble destinado para el funcionamiento de la casa de justicia  de Fontibon y otros servicios de la Alcaldía Local de Fontibon</t>
  </si>
  <si>
    <t>DESVARE AEREO S.A</t>
  </si>
  <si>
    <t>16-12-5618171</t>
  </si>
  <si>
    <t>La prestación de servicios coma Auxiliar Administrativo de Apoyo a la coordinación administrativa y financiera de la alcaldía local de fontibón</t>
  </si>
  <si>
    <t>ABDUL ALEJANDRO DAGER ANGEL</t>
  </si>
  <si>
    <t>16-12-5618317</t>
  </si>
  <si>
    <t>LA PRESTACION DE SERVICIOS COMO OPERARIO PARA EL MANEJO DE MAQUINARIA PESADA AL SERVICIO DE LA ALCALDÍA  LOCAL DE FONTIBÓN</t>
  </si>
  <si>
    <t>RODRIGO SANCHEZ PEDREROS</t>
  </si>
  <si>
    <t>16-12-5629563</t>
  </si>
  <si>
    <t>LA PRESTACION DE SERVICIOS COMO PROFESIONAL QUE IMPULSE LOS PROCESOS PARA EL CONTROL DE LEY 232 DE 1995, CON DECISIONES DE TRAMITE O DE FONDO PARA EL GRUPO NORMATIVO Y JURIDICO DE LA ALCLDÍA LOCAL DE FONTIBÓN</t>
  </si>
  <si>
    <t>GLORIA SUSANA PUENTES SAENZ</t>
  </si>
  <si>
    <t>16-12-5618485</t>
  </si>
  <si>
    <t>LA PRESTACION DE SERVICIOS COMO PROFESIONAL CON CAPACIDAD DE APOYAR JURIDICAMENTE EL AREA DE CONTRATACION EN PROCESOS DESDE LA ETAPA  PRE CONTRACTUAL, CONTRACTUAL Y POST CONTRACTUAL PARA LA ALCALDÍA LOCAL DE FONTIBÓN.</t>
  </si>
  <si>
    <t>MILLER OSWALDO VILLAMIZAR ROJAS</t>
  </si>
  <si>
    <t>16-12-5629681</t>
  </si>
  <si>
    <t>LA PRESTACIÓN DE SERVICIOS PROFESIONALES EN LA OFICINA DE PRESUPUESTO DEL FONDO  DE DESARROLLO LOCAL</t>
  </si>
  <si>
    <t>OMAIRA PAOLA DIAZ RAMIREZ</t>
  </si>
  <si>
    <t>16-12-5738511</t>
  </si>
  <si>
    <t>La prestación de servicios profesionales para apoyar el sistema integrado de gestión para gestionar, actualizar, complementar, retro alimentar,el Observatorio Social de Fontibon</t>
  </si>
  <si>
    <t>AXEL ROJAS BRICEÑO</t>
  </si>
  <si>
    <t>16-12-5737033</t>
  </si>
  <si>
    <t>Profesional de apoyo a la Coordinación Normativa y Jurídica de la Alcaldía Local de Fontibon en los procesos de cobro persuasivo de las obligaciones claras, expresas y actualmente exigibles, por concepto de multas impuestas por el Grupo de Gestión Normativo y Jurídico</t>
  </si>
  <si>
    <t>MARIA FERNANDA LEON OROZCO</t>
  </si>
  <si>
    <t>16-13-5702920</t>
  </si>
  <si>
    <t>Diagnostico, mantenimiento, reparación de extintores y recargas, para la Alcaldía Local de Fontibon</t>
  </si>
  <si>
    <t xml:space="preserve"> FABRICA DE EXTINTORES NACIONAL</t>
  </si>
  <si>
    <t>16-13-5703359</t>
  </si>
  <si>
    <t>Prestar el servicio para la difusion, promocion y realizacion de la celebracion denominada de disfraces y fiestas dia de los niños</t>
  </si>
  <si>
    <t>OPEN GROUP BTL LTDA</t>
  </si>
  <si>
    <t>16-13-5721416</t>
  </si>
  <si>
    <t xml:space="preserve">La prestación del servicio de mensajería Express a nivel nacional, urbano  y rural de la Alcaldía Local de Fontibon. </t>
  </si>
  <si>
    <t>3-1-2-02-03-00-0000-00</t>
  </si>
  <si>
    <t>GEMPSA GESTION EMPRESARIAL S.A.</t>
  </si>
  <si>
    <t>16-12-5801510</t>
  </si>
  <si>
    <t>La prestación de servicios como profesional que apoye al Fondo de Desarrollo Local de Fontibon, en la gestión de temas relacionados con procesos precontractuales, contractuales y post contractuales que deben ser atendidos en los términos establecidos por la ley y de conformidad con la normatividad vigente.</t>
  </si>
  <si>
    <t>MARIA XIMENA RAMIREZ TOVAR</t>
  </si>
  <si>
    <t>16-1-162720</t>
  </si>
  <si>
    <t>licitación pública</t>
  </si>
  <si>
    <t>Prestar el servicio como promotor logístico para la difusión, promoción, y realización de eventos y espacios culturales y artísticos en la localidad de Fontibon</t>
  </si>
  <si>
    <t>3-3-1-14-01-08</t>
  </si>
  <si>
    <t>3-3-1-14-01-08-1091-00</t>
  </si>
  <si>
    <t>WINCKET INTERMATIONAL GROUP S.A.S.</t>
  </si>
  <si>
    <t>16-12-5781631</t>
  </si>
  <si>
    <t xml:space="preserve">La prestación de servicios para ejecutar la estrategia de comunicaciones de la oficina de prensa de la Alcaldía Local de Fontibon. </t>
  </si>
  <si>
    <t xml:space="preserve">MARIA CAMILA TRIVIÑO CANIZALES </t>
  </si>
  <si>
    <t>16-13-5790618</t>
  </si>
  <si>
    <t>COMPRA DE UNIFORMES PARA LOS DIFERENTES TORNEOS DEPORTIVOS INTERBARRIALES DE LA LOCALIDAD DE FONTIBÓN</t>
  </si>
  <si>
    <t>3-3-1-14-01-08-1090-00</t>
  </si>
  <si>
    <t xml:space="preserve">COMERCIALIZADORA BENDITO S.A.S. R.L. WILSON RINCON RIVERA  </t>
  </si>
  <si>
    <t>16-12-5965726</t>
  </si>
  <si>
    <t>La prestacion de servicios de apoyo tecnico en los diferentes procesos precontractuales, asi como el seguimiento de las obligaciones por pagar de los diferentes proyectos de inversion y de gastos de funcionamiento del Fondo de Desarrollo Local de la Alcaldia Local de fontibon</t>
  </si>
  <si>
    <t>LEIDY MURILLO VARGAS</t>
  </si>
  <si>
    <t>16-12-5967886</t>
  </si>
  <si>
    <t>La prestacion de servicios como auxiliar administrativo que desarrolle las actividades de apoyo a la gestion de la oficina juridica contratacion del fondo de desarrollo Local de Fontibon</t>
  </si>
  <si>
    <t>LAURA ISABEL GALEANO RODRIGUEZ</t>
  </si>
  <si>
    <t>17-12-6014883</t>
  </si>
  <si>
    <t xml:space="preserve">Aunar esfuerzos tecnicos administrativos humanos para intervenir 12 focos con acciones complementarias para eventos de control de plagas (insectos,roedores,vectores). </t>
  </si>
  <si>
    <t>3-3-1-14-01-02</t>
  </si>
  <si>
    <t>3-3-1-14-01-02-1085-00</t>
  </si>
  <si>
    <t>VECTORES</t>
  </si>
  <si>
    <t>17-12-6014941</t>
  </si>
  <si>
    <t>Aunar esfuerzos tecnicos administrativos humanos y financieros para beneficiar a personas con discapacidad no cubiertas por el pos de la localidad de fontibon con el oorgamiento de ayudas tecnicas</t>
  </si>
  <si>
    <t>SUB RED INTEGRADAS DE SERVICIOS</t>
  </si>
  <si>
    <t>16-12-5952694</t>
  </si>
  <si>
    <t>Prestar los servicios como auxiliar, con el fin de hacer levantamiento físico real de los expedientes administrativos, apoyar documental y archivisticamente en el tramite de actuaciones administrativas en material de establecimientos de comercio, obras, urbanismo y espacio publico del Grupo de Gestión Normativa y jurídica de la Alcaldía Local de Fontibon</t>
  </si>
  <si>
    <t>MARIA FERNANDA MAYORGA</t>
  </si>
  <si>
    <t>16-12-5901431</t>
  </si>
  <si>
    <t xml:space="preserve">Prestación de servicios como profesional especializado que desarrolla actividades de revisión, formulación, control, seguimiento y supervisión a los proyectos de la Alcaldía Local de Fontibon   </t>
  </si>
  <si>
    <t>VILMA AMPARO LOPEZ HERRERA</t>
  </si>
  <si>
    <t>16-12-5953979</t>
  </si>
  <si>
    <t>Fortalecimiento de las organizaciones locales de Fontibon mediante la adquisición de material institucional de comunicación gráfica</t>
  </si>
  <si>
    <t>LA IMPRENTA NACIONAL</t>
  </si>
  <si>
    <t>16-13-5869892</t>
  </si>
  <si>
    <t>El suministro de insumos y elementos de archivo para la Alcaldia local de Fontibon.</t>
  </si>
  <si>
    <t>3-1-2-01-04-00</t>
  </si>
  <si>
    <t>3-1-2-01-04-00-0000-00</t>
  </si>
  <si>
    <t>COMERCIALIZADORA ODC COLOMBIA. R.L. OSCAR ANDRES CARO SANCHEZ</t>
  </si>
  <si>
    <t>16-13-5874845</t>
  </si>
  <si>
    <t>Realizar el avaluó técnico y comercial de los bienes muebles e inmuebles, propiedad planta y equipo del Fondo de Desarrollo Local de Fontibón, cuyo costo histórico supera los treinta y cinco salarios mínimos mensuales legales vigentes y los bienes muebles cuyo valor histórico no supera los treinta y cinco salarios mínimos mensuales legales vigentes pero que prestan un servicio a la entidad, de acuerdo con los estudios previos y la propuesta presentada.</t>
  </si>
  <si>
    <t>GRUPO AMA – AMERICANA DE AVALUOS, ANDRES FELIPE GOMEZ PONTON</t>
  </si>
  <si>
    <t>16-11-5863497</t>
  </si>
  <si>
    <t>DISEÑO Y PRODUCCION DE LAS PIEZAS COMUNICATIVAS REQUERIDAS POR LA ALCALDÍA LOCAL DE FONTIBÓN, PARA LA DIVULGACION DE LAS POLITICAS PLANES PROGRAMAS LOGROS ACCIONES CAMPAÑAS Y/O ESTRATEGIAS ADELANTADAS EN EL DESARROLLO DE SU GESTION PÚBLICA.</t>
  </si>
  <si>
    <t>3-1-2-02-17-00-0000-00</t>
  </si>
  <si>
    <t>EDITORIAL SCRIPTO SAS</t>
  </si>
  <si>
    <t>16-11-5836009</t>
  </si>
  <si>
    <t>CONTRATAR LA PRESTACION DE SERVICIOS PARA REALIZAR CAPACITACIONES SOBRE SENSIBLILISACION EN ACCIONES DE PROMOCION DEL BUEN TRATO, PREVENCION DE VIOLENCIA INTRAFAMILIAR Y SEXUAL EN NIÑOS,NIÑAS,ADOLECENTES Y AMBITO FAMILIAR EN LA LOCALIDAD DE FONTIBÓN</t>
  </si>
  <si>
    <t>OHOGARES SI A LA VIDA</t>
  </si>
  <si>
    <t>16-13-5943348</t>
  </si>
  <si>
    <t>CONTRATAR EL MANTENIMIENTO PREVENTIVO Y CORRECTIVO DE AIRE ACONDICIONADO DEL CUARTO DE SISTEMAS DE LA ALCALDÍA LOCAL DE FONTIBÓN, CON SUMINISTROS Y MANO DE OBRA.</t>
  </si>
  <si>
    <t>3-1-2-01-02-00-0000-00</t>
  </si>
  <si>
    <t>W Y M SOLUCIONES SAS</t>
  </si>
  <si>
    <t>16-13-5951513</t>
  </si>
  <si>
    <t>CONTRATAR EL MANTENIMIENTO PREVENTIVO Y CORRECTIVO PARA SISTEMA DE TELEFONICO DE PROPIEDAD DEL FONDO DE DESARROLLO LOCAL Y LA JUNTA ADMINISTRADORA LOCAL</t>
  </si>
  <si>
    <t>COLOMBIANA DE TELEFONOS Y SISTEMAS LTDA</t>
  </si>
  <si>
    <t>16-11-5888073</t>
  </si>
  <si>
    <t>VINCULAR A 500 PERSONAS ANUALMENTE A RESIGNIFICACION DE ESPACIOS COMO PARQUES Y ESQUINAS DONDE SEA HECHO COMUN EL CONSUMO DE TABACO,ALCOHOL Y SUSTANCIAS PSICOACTIVAS SOBRE TODO EN JOVENES PARA EVITAR EL DELITO Y LA VIOLENCIA EN LA LOCALIDAD DE FONTIBÓN</t>
  </si>
  <si>
    <t>3-3-1-14-03-27</t>
  </si>
  <si>
    <t>3-3-1-14-03-27-1102-00</t>
  </si>
  <si>
    <t>FUNDACION CEDHI</t>
  </si>
  <si>
    <t>16-11-5885632</t>
  </si>
  <si>
    <t>LA REALIZACION DE SALIDAS PEDAGOGICASD EXTRA ESCOLARES PARA ESTUDIANTES DE COLEGIOS DISTRITALES DE LA LOCALIDAD DE FONTIBON</t>
  </si>
  <si>
    <t>FUNCITEG</t>
  </si>
  <si>
    <t>16-11-5888131</t>
  </si>
  <si>
    <t>PRESTACION DE SERVICIOS PARA LA DIVULGACIÓN DEL PROGRAMA BASURA CERO, SEPARACIÓN EN LA FUENTE, RECICLAJE, APROVECHAMIENTO DE LOS DIFERENTES TIPOS DE RESIDUOS SOLIDOS Y EL DESARROLLO DE UNA INICIATIVA SOCIAL PARA LOS RESIDENTES DE LA LOCALIDAD DE FONTIBÓN</t>
  </si>
  <si>
    <t>3-3-1-14-02-21</t>
  </si>
  <si>
    <t>3-3-1-14-02-21-1097-00</t>
  </si>
  <si>
    <t>GESCO</t>
  </si>
  <si>
    <t>16-11-5887795</t>
  </si>
  <si>
    <t xml:space="preserve"> ADQUISICION DE EQUIPO PARA DOTAR EL COMITE LOCAL DE EMERGENCIAS, AHORA DENOMINADO CONSEJO LOCAL DE GESTION DE RIESGOS Y CAMBIO CLIMATICO DE FONTIBON</t>
  </si>
  <si>
    <t>3-3-1-14-02-20</t>
  </si>
  <si>
    <t>3-3-1-14-02-20-1096-00</t>
  </si>
  <si>
    <t>ASESORIAS Y PRODUCTOS EN PREVENCION Y SEGURIDAD S.A.S</t>
  </si>
  <si>
    <t>29/02/2017</t>
  </si>
  <si>
    <t>17-12-6010480</t>
  </si>
  <si>
    <t>PRESTAR LOS SERVICIOS DE APOYO TECNICO, LOGISTICO Y DE ORGANIZACIÓN, PRODUCCIÓN Y Y RREALIZACIÓN DE ACTIVIDADES, EVENTOS ACTOS Y JORNADAS DISPUESTAS PARA EL FORTALECIMIENTO Y LA PROMOCIÓN INSTITUCIONAL DE LA ADMINISTRACIÓN LOCAL.</t>
  </si>
  <si>
    <t>3-1-2-02-11-00</t>
  </si>
  <si>
    <t>IMPRENTA NACIONAL DE COLOMBIA</t>
  </si>
  <si>
    <t>17-12-6010613</t>
  </si>
  <si>
    <t>PRESTACIÓN DE SERVICIOS DE ADMINISTRACIÓN Y GESTIÓN DE CAMPAÑAS DE COMUNICACIÓN INSTITUCIONALES EN MEDIOS LOCALES  DE COMUNICACION COMUNITARIA Y/O ALTERNATIVA DE FONTIBON</t>
  </si>
  <si>
    <t>3-1-2-02-18-00-0000-00</t>
  </si>
  <si>
    <t>17-12-6010546</t>
  </si>
  <si>
    <t>DISEÑO DESARROLLO GENERACIÓN DE CONTENIDOS LIBERACION EN INTERNET Y MANTENIMIENTO DE UN APLICATIVO PARA TELEFONOS INTELIGENTEA Y TABLETAS PARA LOS SISTEMAS OPERATIVO ANDOID Y IOS .</t>
  </si>
  <si>
    <t>17-12-6014582</t>
  </si>
  <si>
    <t xml:space="preserve"> ANUAR ESFUERZOS PARA EL DESARROLLO DEL PROYECTO A NIVEL LOGISTICO, ADMINISTRATIVO Y FINANCIERO EN LA ASISTENCIA TECNICA Y PEDAGOGICA PARA LA IMPLEMENTACION DE ESTRATEGIAS ORIENTADAS A LA PREVENCION DE LA EXPLOTACION SEXUAL COMERCIAL DE NIFJOS, NII1AS Y ADOLESCENTES, ACCIONES ORIENTADAS A LA PREVENCION DE LA VIOLENCIA DE GENERO, ESTRUCTURACION DE ACCIONES ORIENTADAS A LA CONSTRUCCION DE METODOLOGIAS COMUNITARIAS PARA LA DISMINUCION DE FACTORES DE RIESGO QUE AFECTEN LA INTEGRIDAD DE NIIOS Y NIIAS MENORES DE CINCO AIJOS EN LA LOCALIDAD DE FONTIBON</t>
  </si>
  <si>
    <t>OFICINA DE LAS NACIONES UNIDAS CONTRA LA DROGA Y EL DELITO EN COLOMBIA</t>
  </si>
  <si>
    <t>17-12-6014144</t>
  </si>
  <si>
    <t>CONTRATAR SERVICIOS PARA REALIZAR LA VINCULACION DE DIFERENTES GRUPOS POBLACIONAS A EVENTOS Y SERTAMENES DEPORTIVOS, PARA PROMOVER LA ACTIVIDAD FISICA EN PARQUES Y ESECNARIOS DEPORTIVOS, PROCESOS DE RECREACION Y DEPORTE, EN DIFERENTE ESCENARIOS DE LA LOCALIDAD DE FONTIBON</t>
  </si>
  <si>
    <t>UNIVERSIDAD DISTRITAL FRANCISCO JOSE DE CALDAS</t>
  </si>
  <si>
    <t>16-13-5955410</t>
  </si>
  <si>
    <t>CONTRATAR MEDIANTE EL SISTEMA DE PRECIOS FIJOS UNITARIOS LAS REPARACIONES LOCATIVAS NECESARIAS A LA INFRA ESTRUCTURA FISICA DEL JARDIN INFANTIL LA GIRALDA</t>
  </si>
  <si>
    <t>3-1-2-02-06-01</t>
  </si>
  <si>
    <t>3-1-2-02-06-01-0000-00</t>
  </si>
  <si>
    <t>SEGO ENTERPRISE SOLUTIONS SAS</t>
  </si>
  <si>
    <t>17-12-6016155</t>
  </si>
  <si>
    <t>. Adelantar los procesos de contrataciOn para Ia Gerencia del proyecto, en dos contratos de obra y uno de interventorla, cuyo objeto es:" Ejecutar a monto agotable, por el sistema de precios unitarios fijos, sin formula de ajuste, el diagnostico, los estudios y diseños, Ia conservaciOn, el mantenimiento preventivo y rutinarlo, Ia rehabilitaciOn y construcdiôn de los segmentos de Ia malla vial en Ia localidad de Fontibón, en Bogota, D.C." Grupo I - Grupo 2. II. Adelantar Ia supervision a Ia interventorIa teniendo presencia en sitio de este personal. Ill. Presentar informes mensuales al Fondo de desarrollo Local de Fontibôn. IV. Adquirir los muebles, mobiliario y accesorios para Ia nueva sede de Ia alcaldia local de FontibOn. V. Garantizar que el proyecto que se ejecuta cumple con las normas legales vigentes de acuerdo con los documentos técnicos entregados por el Fondo de desarrollo local de Fontibôn</t>
  </si>
  <si>
    <t>3-1-2-02-06-04</t>
  </si>
  <si>
    <t>3-1-2-02-06-04-0000-00</t>
  </si>
  <si>
    <t>FONADE</t>
  </si>
  <si>
    <t>16-13-5948071</t>
  </si>
  <si>
    <t>CONTRATAR EL MANTENIMIENTO PREVENTIVO Y CORRECTIVO DEL SISTEMA DE AUDIO DE LA JUNTA ADMINISTRADORA LOCAL</t>
  </si>
  <si>
    <t>COMUNICACIONES E INFORMATICA SAS</t>
  </si>
  <si>
    <t>16-1-16537</t>
  </si>
  <si>
    <t xml:space="preserve">ADECUACIÒN, DOTACIÒN, Y MANTENIMIENTO RUTINARIO Y PREVENTIVO, SIN FORMULA DE REAJUSTE EN LOS PARQUES DE LA LOCALIDAD DE FONTIBÒN DE ACUERDO CON LAS ESPECIFICACIONES TECNICAS REQUERIDAS.  </t>
  </si>
  <si>
    <t>CONSORCIO BH</t>
  </si>
  <si>
    <t>17-12-6014519</t>
  </si>
  <si>
    <t>INTERVENTORIA ADMINISTRATIVA TECNICA SOCIAL Y AMBIENTAL AL CONTRATO DE OBRA PARA LA CONSTRUCCIÓN REMODELACIÓN Y/O ADECUACIÓN DE LOS PARQUE DE FONTIBÓN QUE SURJA DE LA LICITACION PÚBLICA FDLF-LP-014-2016</t>
  </si>
  <si>
    <t>17-12-6011684</t>
  </si>
  <si>
    <t>: DESARROLLAR E IMPLEMENTAR PROCESOS DE VINCULACION PEDAGOGICA DE LA POBLACION DE FONTIBON EN TEMAS DE 1). PROCESOS DE CAPACITACION Y FORMACION PROGRAMA FORMACION DE FORMADORES DIRIGIDO A DIGNATARIOS Y AFILIADOS DE LAS JUNTAS DE ACCION COMUNAL, 2).DERECHOS DE LAS VICTIMAS, DESPLAZADOS, LA PAZ Y LA RECONCILIACION, 3). CONFORMACION DE REDES Y RUTAS PROTECTORAS PARA CONVOCAR A LA SOLIDARIDAD, SENSIBILIZAR Y CORRESPONSABILIZAR SOCIALMENTE, ORIENTADO A LA PREVENCION, FORTALECIMIENTO DE LA GESTION LOCAL Y PROTECCION FRENTE AL RIESGO, 4). IMPLEMENTACION DE INICIATIVAS JUVENILES PARA EL USO ADECUADO DEL TIEMPO LIBR</t>
  </si>
  <si>
    <t>17-12-6014305</t>
  </si>
  <si>
    <t xml:space="preserve"> DESARROLLAR ACTIVIDADES DE FORTALECIMIENTO A LA ADMINISTRACION, MEDIANTE LA REALIZACION DE ACCIONES DIRIGIDAS A LA POBLACION DE FONTIBON EN TEMAS DE I .)EVITAR LA TRASGRESION A LAS NORMAS DE URBANISMO, ESPACIO PUBLICO Y LEY 232 EN BENEFICIO DE OBTENER CONVIVENCIA PACIFICA Y 2.) PROCESOS DE RESOLUCION ALTERNATIVA DE CONFLICTOS Y PROMOCION DE LAS RUTAS DE ACCESO A LA JUSTICIA Y LOS MECANISMOS DE PROTECCION</t>
  </si>
  <si>
    <t>17-12-6014816</t>
  </si>
  <si>
    <t>AUNAR ESFUERZOS PARA EL DESARROLLO DEL PROYECTO A NIVEL LOGÍSTICO, ADMINISTRATIVO Y FINANCIERO EN LA ASISTENCIA TÉCNICA Y PEDAGÓGICA PARA LA IMPLEMENTACIÓN DE ESTRATEGIAS ORIENTADAS A LA PREVENCION DE LA SALUD EN EL AMBITO ESCOLAR, LOS DERECHOS SEXUALES Y REPRODUCTIVOS POR CICLO EVOLUTIVO Y LA PROMOCION, PROTECCION, EXIGIBILIDAD DEL DERECHO A LA SALUD A NIVEL TERRITORIAL EN LA LOCALIDAD DE FONTIBÓN</t>
  </si>
  <si>
    <t>SUB RED INTEGRADA DE SERVICIOS DE SALUD SUR OCCIDENTE S</t>
  </si>
  <si>
    <t>17-12-6014226</t>
  </si>
  <si>
    <t>PRESTACION DE SERVICIOS PARA VINCULAR DIFERENTES GRUPOS POBLACIONALES A CAPACITACIONES CULTURALES, ARTISTICAS,APOYO A INICIATIVAS CULTURALES, APROPIACION Y MEJORAMIENTO DE LA LOCALIDAD DE FONTIBON</t>
  </si>
  <si>
    <t>CORPORACION CASA DE LA CULTURA DE FONTIBON CACIQUE HYNTIBA</t>
  </si>
  <si>
    <t>17-12-6014377</t>
  </si>
  <si>
    <t>Aunar Esfuerzos, Recursos Técnicos, Físicos, Administrativos Y Económicos Para Desarrollar Un Proceso De Sensibilización, Seguimiento, Identificación, Recuperación, Mitigación Y Control De Problemáticas Ambientales Que Incidan En El Deterioro De La Estructura Ecológica Principal Local Y En Las Zonas De Ronda Hidráulica Del Río Bogotá. Según Solicitud Crp 20165920023943</t>
  </si>
  <si>
    <t>3-3-1-14-02-17</t>
  </si>
  <si>
    <t>3-3-1-14-02-17-1094-00</t>
  </si>
  <si>
    <t xml:space="preserve">CAR </t>
  </si>
  <si>
    <t>TOTALES</t>
  </si>
  <si>
    <t>* (Tipos de Contrato)</t>
  </si>
  <si>
    <t>1. OBRA PÚBLICA</t>
  </si>
  <si>
    <t>6. COMPRAVENTA DE BIENES MUEBLES</t>
  </si>
  <si>
    <t>11. SUMINISTRO</t>
  </si>
  <si>
    <t>16. CONTRATOS INTERADMINISTRATIVOS</t>
  </si>
  <si>
    <t>2. CONSULTORÍA</t>
  </si>
  <si>
    <t>7. COMPRAVENTA DE BIENES INMUEBLES</t>
  </si>
  <si>
    <t>12. EMPRESTITOS</t>
  </si>
  <si>
    <t xml:space="preserve">17. CONVENIOS DE APOYO Y/O CONVENIOS DE ASOCIACIÓN </t>
  </si>
  <si>
    <t>3. INTERVENTORÍA</t>
  </si>
  <si>
    <t>8. ARRENDAMIENTO DE BIENES MUEBLES</t>
  </si>
  <si>
    <t>13. FIDUCIA MERCANTIL O ENCARGO FIDUCIARIO</t>
  </si>
  <si>
    <t>18. ASOCIACIONES PÚBLICO PRIVADAS</t>
  </si>
  <si>
    <t>4. CONTRATOS DE PRESTACIÓN DE SERVICIOS</t>
  </si>
  <si>
    <t>9. ARRENDAMIENTO DE BIENES INMUEBLES</t>
  </si>
  <si>
    <t xml:space="preserve">14. CONCESIÓN </t>
  </si>
  <si>
    <t>19. OTROS</t>
  </si>
  <si>
    <t>5. CONTRATOS DE PRESTACIÓN DE SERVICIOS PROFESIONALES Y DE APOYO A LA GESTIÓN</t>
  </si>
  <si>
    <t>10. SEGUROS</t>
  </si>
  <si>
    <t>15. CONVENIOS DE COOPERACION</t>
  </si>
  <si>
    <t>INSTRUCTIVO PARA DILIGENCIAMIENTO DEL FORMATO DE RENDICIÓN DE CUENTAS A 31 DE DICIEMBRE DE 2016</t>
  </si>
  <si>
    <t>OBSERVACIONES INICIALES</t>
  </si>
  <si>
    <t>Diligencie la totalidad de celdas requeridas.</t>
  </si>
  <si>
    <t>En las celdas de valores en pesos no utilice signos, separadores de puntos o comas.</t>
  </si>
  <si>
    <t>Diligencie en primer lugar, toda la información correspondiente a los contratos suscritos con cargo a la vigencia 2016.</t>
  </si>
  <si>
    <t>Para el caso aquellos contratos que presenten adiciones en la vigencia 2016, se debe diligenciar en la fila inferior siguiente la información correspondiente a la misma (valor de la adición, giro de la adición, fecha de suscripción de la adición, fecha de inicio de la adición, fecha de terminación de la adición, plazo de la adición, entre otros.</t>
  </si>
  <si>
    <t>Una vez incluidos todos los contratos de la vigencia 2016, posteriormente, diligencie el formato completo con la información correspondiente a las adiciones efectuadas con cargo a la vigencia 2016 de contratos suscritos en vigencias anteriores. En este caso, en la parte de información financiera, no diligencie la columna 10 "Valor Inicial", solamente las columnas 12 "Adiciones" y 13 "Valor Final" y 11 "reducciones" (en caso de que se presenten reintegros a la adición)..  Excluya las reservas de apropiación y cuentas por pagar.</t>
  </si>
  <si>
    <t>La información general del contrato como: modalidad de selección, tipología contractual, objeto, entre otros, debe corresponder a la información del contrato adicionado o modificado.</t>
  </si>
  <si>
    <r>
      <rPr>
        <sz val="9"/>
        <rFont val="Arial"/>
        <family val="2"/>
        <charset val="1"/>
      </rPr>
      <t>En caso de haber realizado apropiaciones presupuestales en la vigencia a través de resoluciones, debe relacionar la información en una fila</t>
    </r>
    <r>
      <rPr>
        <b/>
        <sz val="9"/>
        <rFont val="Arial"/>
        <family val="2"/>
        <charset val="1"/>
      </rPr>
      <t>al final del formato, indicando que se trata de una resolución.</t>
    </r>
  </si>
  <si>
    <t xml:space="preserve">La sumatoria de la columna 13 (valor final) para los contratos de Inversión Directa deberá coincidir con el rubro denominado "inversión  - total compromiso acumulado"   de PREDIS a 31 de DICIEMBRE de 2016.  Si no es así debe especificarse al final del formato o en una hoja aparte en qué esta representada la diferencia (discriminando los conceptos por Programa y Proyecto de inversión), con sus respectivos valores. Recuerde que la justificación debe hacerse solo para los contratos de inversión. </t>
  </si>
  <si>
    <r>
      <rPr>
        <sz val="9"/>
        <rFont val="Arial"/>
        <family val="2"/>
        <charset val="1"/>
      </rPr>
      <t>Indique el nombre completo, cargo y número de teléfono</t>
    </r>
    <r>
      <rPr>
        <b/>
        <sz val="9"/>
        <rFont val="Arial"/>
        <family val="2"/>
        <charset val="1"/>
      </rPr>
      <t>con extensión</t>
    </r>
    <r>
      <rPr>
        <sz val="9"/>
        <rFont val="Arial"/>
        <family val="2"/>
        <charset val="1"/>
      </rPr>
      <t>del funcionario que suministra la información o diligencia el formato</t>
    </r>
    <r>
      <rPr>
        <b/>
        <sz val="9"/>
        <rFont val="Arial"/>
        <family val="2"/>
        <charset val="1"/>
      </rPr>
      <t>y quien posteriormente realizará los ajustes y aclaraciones correspondientes a que haya lugar.</t>
    </r>
  </si>
  <si>
    <t>Encabezado del Formato</t>
  </si>
  <si>
    <t>Entidad</t>
  </si>
  <si>
    <t>Coloque el nombre completo de la Entidad</t>
  </si>
  <si>
    <t>Sector</t>
  </si>
  <si>
    <t>Relacione el sector al cual pertenece la Entidad</t>
  </si>
  <si>
    <t>Presupuesto Disponible Inversión Directa</t>
  </si>
  <si>
    <t>Coloque el monto del presupuesto disponible de inversión directa, de acuerdo con el PREDIS, a 31 de DICIEMBRE de 2016.</t>
  </si>
  <si>
    <t>Comprometido según PREDIS</t>
  </si>
  <si>
    <t>Escriba el monto del presupuesto de inversión directa, de acuerdo con el PREDIS, comprometido a 31 de DICIEMBRE de 2016.</t>
  </si>
  <si>
    <t>Presupuesto Disponible Funcionamiento</t>
  </si>
  <si>
    <t>Coloque el monto del presupuesto de funcionamiento disponible, de acuerdo con el PREDIS, a 31 de DICIEMBRE de 2016.</t>
  </si>
  <si>
    <t>Comprometido mediante contratos</t>
  </si>
  <si>
    <t>Escriba el monto del presupuesto de funcionamiento, comprometido mediante contratos a  31 de DICIEMBRE de 2016.</t>
  </si>
  <si>
    <t>Presupuesto Disponible Operación</t>
  </si>
  <si>
    <t>Coloque el monto del presupuesto de operación disponible, de acuerdo con el PREDIS, a 31 de DICIEMBRE de 2016.</t>
  </si>
  <si>
    <t>Escriba el monto del presupuesto de operación, comprometido mediante contratos a  31 de DICIEMBRE de 2016.</t>
  </si>
  <si>
    <t>1- Información General</t>
  </si>
  <si>
    <t>Número de Contrato</t>
  </si>
  <si>
    <t>Relacionar el número total de cada uno de los contratos, el cual debe estar en estricto orden consecutivo y ascendente, por lo que es necesario relacionar también los contratos que fueron anulados indicando tal situación. 
Posteriormente, en las filas siguiente diligencie completamente el formato con la información correspondiente a las adiciones efectuadas con cargo a la vigencia 2016 de contratos suscritos en vigencias anteriores, especificando el año de suscripción en el número del contrato, ej.: 002-2015. En este caso, en la parte de información financiera, no diligencie la columna 10 "Valor Inicial", solamente las columnas 12 "Adiciones" , 13 "Valor Final" y 11 "reducciones" (en caso de que se presenten reintegros a la adición).  Excluya las reservas de apropiación y cuentas por pagar.</t>
  </si>
  <si>
    <t>Relacione el número de registro con el cual se encuentra publicado el contrato en el SECOP</t>
  </si>
  <si>
    <t>Tipo de Contrato</t>
  </si>
  <si>
    <r>
      <rPr>
        <sz val="9"/>
        <rFont val="Arial"/>
        <family val="2"/>
        <charset val="1"/>
      </rPr>
      <t>En esta columna solamente escriba el</t>
    </r>
    <r>
      <rPr>
        <b/>
        <sz val="9"/>
        <rFont val="Arial"/>
        <family val="2"/>
        <charset val="1"/>
      </rPr>
      <t>NUMERO</t>
    </r>
    <r>
      <rPr>
        <sz val="9"/>
        <rFont val="Arial"/>
        <family val="2"/>
        <charset val="1"/>
      </rPr>
      <t>de</t>
    </r>
    <r>
      <rPr>
        <b/>
        <sz val="9"/>
        <rFont val="Arial"/>
        <family val="2"/>
        <charset val="1"/>
      </rPr>
      <t>uno</t>
    </r>
    <r>
      <rPr>
        <sz val="9"/>
        <rFont val="Arial"/>
        <family val="2"/>
        <charset val="1"/>
      </rPr>
      <t>de los 16 tipos de contratos relacionados en la parte final del cuadro,</t>
    </r>
    <r>
      <rPr>
        <b/>
        <sz val="9"/>
        <rFont val="Arial"/>
        <family val="2"/>
        <charset val="1"/>
      </rPr>
      <t>de acuerdo a la descripción que se indica a continuación:</t>
    </r>
  </si>
  <si>
    <t>1. Obra :</t>
  </si>
  <si>
    <t>Son contratos de obra los que celebren las entidades estatales para la construcción, mantenimiento, instalación y, en general, para la realización de cualquier otro trabajo material sobre bienes inmuebles, cualquiera que sea la modalidad de ejecución y pago.</t>
  </si>
  <si>
    <t>2. Consultoría:</t>
  </si>
  <si>
    <t>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Son también  contratos de consultoría los que tienen por objeto la Interventoría, asesoría, gerencia de obras o de proyectos. dirección, programación y la ejecución de diseños, planos, anteproyectos y proyectos.</t>
  </si>
  <si>
    <t>3. Interventoría:</t>
  </si>
  <si>
    <t xml:space="preserve">El contrato de Interventoría tiene por objeto la  supervisión, seguimiento y vigilancia a la ejecución material de un contrato principal. </t>
  </si>
  <si>
    <t>4. Contrato de Prestación de servicios:</t>
  </si>
  <si>
    <t>Son contratos de prestación de servicios los que celebren las entidades estatales para desarrollar actividades relacionadas con la administración o funcionamiento de la entidad</t>
  </si>
  <si>
    <t>5. Contrato de Prestación de servicios profesionales y de apoyo a la gestión:</t>
  </si>
  <si>
    <t xml:space="preserve">Los de servicios profesionales y de apoyo a la gestión corresponde a aquellos de naturaleza intelectual diferentes a los de consultoría que se derivan del cumplimiento de las funciones de la entidad; así como los relacionados con actividades operativas, logísticas, o asistenciales.  </t>
  </si>
  <si>
    <t>6. Compraventa de bienes muebles:</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</si>
  <si>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t>
  </si>
  <si>
    <t>7. Compraventa de bienes inmuebles:</t>
  </si>
  <si>
    <t>Son aquellos contratos donde se transfiere el dominio de un bien inmueble (todos aquellos bienes considerados bienes raíces, por tener de común la circunstancia de estar íntimamente ligados al suelo, unidos de modo inseparable, física o jurídicamente, al terreno).</t>
  </si>
  <si>
    <t>8. Arrendamiento de bienes muebles</t>
  </si>
  <si>
    <t xml:space="preserve">Es un contrato que tiene por objeto, conceder el uso y goce de un bien mueble a cambio de un precio determinado. </t>
  </si>
  <si>
    <t>9. Arrendamiento de bienes inmuebles:</t>
  </si>
  <si>
    <t xml:space="preserve">Es un contrato que tiene por objeto, conceder el uso y goce de un bien inmueble a cambio de un precio determinado. </t>
  </si>
  <si>
    <t>10. Seguros:</t>
  </si>
  <si>
    <t>Es un contrato que tiene por objeto amparar los intereses patrimoniales de propiedad de una entidad, los que estén bajo su responsabilidad y custodia, y aquellos por los cuales sea o llegare a ser responsable.</t>
  </si>
  <si>
    <t>11. Suministro:</t>
  </si>
  <si>
    <t xml:space="preserve">Es un contrato que tiene por objeto la entrega continua y periódica de bienes a una entidad por un periodo de tiempo  determinados o determinables. </t>
  </si>
  <si>
    <t>12. Empréstitos:</t>
  </si>
  <si>
    <t xml:space="preserve">Son aquellos contratos mediante los cuales la entidad estatal contratante recibe en calidad de préstamo, recursos en moneda legal o extranjera, obligándose la entidad a su pago y cancelación al momento del vencimiento del plazo. </t>
  </si>
  <si>
    <t>13. Fiducia mercantil o encargo fiduciario:</t>
  </si>
  <si>
    <t xml:space="preserve">Son contratos que tienen por objeto la administración o el manejo de los recursos vinculados a los contratos que tales entidades celebren. </t>
  </si>
  <si>
    <t>14. Concesión:</t>
  </si>
  <si>
    <t>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t>
  </si>
  <si>
    <t>15. Convenios de cooperación:</t>
  </si>
  <si>
    <t xml:space="preserve">Son aquellos mediante los cuales se formaliza la asistencia, ayuda, auxilio, soporte o colaboración entre entidades de una misma nación, de distintos países o por parte de organizaciones internacionales de naturaleza pública o privada a favor de entidades públicas. </t>
  </si>
  <si>
    <t>16. Convenios/Contratos interadministrativos:</t>
  </si>
  <si>
    <t xml:space="preserve">“El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t>
  </si>
  <si>
    <t xml:space="preserve">17. Convenios de Apoyo y/o Convenios de Asociación </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</si>
  <si>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el Decreto 777 de 1992, modificado mediante D1403/92. y el Articulo 96 de la ley 489 de 1998</t>
  </si>
  <si>
    <t>18. Asociaciones Público Privadas:</t>
  </si>
  <si>
    <t>Los contratos que en desarrollo de lo dispuesto en el Decreto 1508 de 2012 con personas naturales o jurídicas</t>
  </si>
  <si>
    <t>19. Otros:</t>
  </si>
  <si>
    <t>Los demás tipos de contratos que no se encuentren definidos en las anteriores tipologías.</t>
  </si>
  <si>
    <r>
      <rPr>
        <sz val="9"/>
        <rFont val="Arial"/>
        <family val="2"/>
        <charset val="1"/>
      </rPr>
      <t>Indicar la modalidad de selección a partir de la cual se llevo a cabo el proceso de selección ya sea Licitación Pública, Selección abreviada, Concurso de Meritos, Contratación Directa, Mínima Cuantía o si se realizó en el marco del Régimen Especial (si el convenio celebrado se suscribió en desarrollo de lo dispuesto en el segundo inciso del artículo 355 de la Constitución Política: "son convenios que celebran la Nación, los Departamentos, Distritos y Municipios con entidades privadas sin ánimo de lucro y de reconocida idoneidad, con el propósito de impulsar programas y actividades de interés público".  Reglamentado mediante el Decreto 777 de 1992, modificado mediante D1403/92. y el Articulo 96 de la ley 489 de 1998).</t>
    </r>
    <r>
      <rPr>
        <b/>
        <sz val="9"/>
        <rFont val="Arial"/>
        <family val="2"/>
        <charset val="1"/>
      </rPr>
      <t>Para las adiciones a contratos de años anteriores se debe diligenciar la modalidad de selección del contrato adicionado o modificado</t>
    </r>
  </si>
  <si>
    <r>
      <rPr>
        <sz val="9"/>
        <rFont val="Arial"/>
        <family val="2"/>
        <charset val="1"/>
      </rPr>
      <t>Descripción</t>
    </r>
    <r>
      <rPr>
        <u/>
        <sz val="9"/>
        <rFont val="Arial"/>
        <family val="2"/>
        <charset val="1"/>
      </rPr>
      <t>Breve y Concreta</t>
    </r>
    <r>
      <rPr>
        <sz val="9"/>
        <rFont val="Arial"/>
        <family val="2"/>
        <charset val="1"/>
      </rPr>
      <t>del Objeto del contrato correspondiente.</t>
    </r>
    <r>
      <rPr>
        <b/>
        <sz val="9"/>
        <rFont val="Arial"/>
        <family val="2"/>
        <charset val="1"/>
      </rPr>
      <t>Para las adiciones a contratos de años anteriores se debe hacer una descripción</t>
    </r>
    <r>
      <rPr>
        <b/>
        <u/>
        <sz val="9"/>
        <rFont val="Arial"/>
        <family val="2"/>
        <charset val="1"/>
      </rPr>
      <t>Breve y Concreta</t>
    </r>
    <r>
      <rPr>
        <b/>
        <sz val="9"/>
        <rFont val="Arial"/>
        <family val="2"/>
        <charset val="1"/>
      </rPr>
      <t>del objeto del contrato adicionado o modificado</t>
    </r>
  </si>
  <si>
    <r>
      <rPr>
        <sz val="9"/>
        <rFont val="Arial"/>
        <family val="2"/>
        <charset val="1"/>
      </rPr>
      <t>Número Programa: Identifíquelo de acuerdo con el código presupuestal de cada uno de los planes de desarrollo. Si un mismo contrato afecta más de un código presupuestal discriminar el contrato por cada código que afecte</t>
    </r>
    <r>
      <rPr>
        <b/>
        <sz val="9"/>
        <rFont val="Arial"/>
        <family val="2"/>
        <charset val="1"/>
      </rPr>
      <t>en filas separadas</t>
    </r>
  </si>
  <si>
    <r>
      <rPr>
        <sz val="9"/>
        <rFont val="Arial"/>
        <family val="2"/>
        <charset val="1"/>
      </rPr>
      <t>Número Proyecto: Indique el código presupuestal con el que se identifica el proyecto; Si un mismo contrato afecta más de un proyecto discriminar el contrato por cada proyecto que afecte</t>
    </r>
    <r>
      <rPr>
        <b/>
        <sz val="9"/>
        <rFont val="Arial"/>
        <family val="2"/>
        <charset val="1"/>
      </rPr>
      <t>en filas separadas</t>
    </r>
  </si>
  <si>
    <t>Identificación: Indicar el número de identificación del contratista persona natural o jurídica con quien se suscribió el contrato, sin digito de verificación (DV), con formato de celda número, no texto, con separador de miles. No incluir comas, ni puntos, ni guiones. Esta columna solo debe contener información numérica.</t>
  </si>
  <si>
    <t>Indicar el nombre de la persona natural o jurídica del contratista correspondiente.</t>
  </si>
  <si>
    <t>2- Información Financiera</t>
  </si>
  <si>
    <t>Indicar el valor del contrato con cargo a la vigencia 2016, con formato de celda número, no texto, con separador de miles. No incluir comas ni puntos para especificar miles. Esta columna solo debe contener información numérica.</t>
  </si>
  <si>
    <t>Reducciones</t>
  </si>
  <si>
    <r>
      <rPr>
        <sz val="9"/>
        <rFont val="Arial"/>
        <family val="2"/>
        <charset val="1"/>
      </rPr>
      <t>Diligencie esta columna solo en el caso de reducciones, reintegros, liberaciones, saldos a favor o cualquier valor que disminuya el valor de los contratos con cargo a la vigencia. Coloque el valor en negativo, con formato de celda número,</t>
    </r>
    <r>
      <rPr>
        <u/>
        <sz val="9"/>
        <rFont val="Arial"/>
        <family val="2"/>
        <charset val="1"/>
      </rPr>
      <t>no texto</t>
    </r>
    <r>
      <rPr>
        <sz val="9"/>
        <rFont val="Arial"/>
        <family val="2"/>
        <charset val="1"/>
      </rPr>
      <t>, con separador de miles. No incluir comas ni puntos para especificar miles.</t>
    </r>
    <r>
      <rPr>
        <b/>
        <sz val="9"/>
        <rFont val="Arial"/>
        <family val="2"/>
        <charset val="1"/>
      </rPr>
      <t>Esta columna solo debe contener información numérica.</t>
    </r>
  </si>
  <si>
    <t>Adiciones</t>
  </si>
  <si>
    <t>Diligencie esta columna solo en el caso de adiciones a contratos que afecten los recursos con cargo a la vigencia de 2016, con formato de celda número, no texto, con separador de miles. No incluir comas ni puntos para especificar miles. Esta columna solo debe contener información numérica.</t>
  </si>
  <si>
    <t>Valor Final</t>
  </si>
  <si>
    <r>
      <rPr>
        <sz val="9"/>
        <rFont val="Arial"/>
        <family val="2"/>
        <charset val="1"/>
      </rPr>
      <t>Esta columna debe ser la sumatoria de las columnas 10, 11 y 12  con formato de celda número,</t>
    </r>
    <r>
      <rPr>
        <u/>
        <sz val="9"/>
        <rFont val="Arial"/>
        <family val="2"/>
        <charset val="1"/>
      </rPr>
      <t>no texto</t>
    </r>
    <r>
      <rPr>
        <sz val="9"/>
        <rFont val="Arial"/>
        <family val="2"/>
        <charset val="1"/>
      </rPr>
      <t>, con separador de miles.</t>
    </r>
    <r>
      <rPr>
        <b/>
        <sz val="9"/>
        <rFont val="Arial"/>
        <family val="2"/>
        <charset val="1"/>
      </rPr>
      <t>Esta columna se encuentra formulada por favor no alterarla ya que realiza el cálculo automáticamente.</t>
    </r>
  </si>
  <si>
    <t>Giros</t>
  </si>
  <si>
    <t>En esta columna se debe indicar el valor de lo girado a la fecha de corte del presente informe, de cada contrato o adición realizada. con formato de celda número, no texto, con separador de miles. No incluir comas ni puntos para especificar miles. Esta columna solo debe contener información numérica.</t>
  </si>
  <si>
    <t>Afectación</t>
  </si>
  <si>
    <r>
      <rPr>
        <sz val="9"/>
        <rFont val="Arial"/>
        <family val="2"/>
        <charset val="1"/>
      </rPr>
      <t>Indicar el tipo de afectación del contrato así: (F) si se trata de Gastos de Funcionamiento; (I) si se trata de Inversión;  (O) si se trata de un gasto de operación.</t>
    </r>
    <r>
      <rPr>
        <u/>
        <sz val="9"/>
        <rFont val="Arial"/>
        <family val="2"/>
        <charset val="1"/>
      </rPr>
      <t>En el caso en que el contrato afecte más de un tipo de gasto, favor discriminar el contrato por cada tipo de afectación (funcionamiento, inversión u operación) en filas separadas.</t>
    </r>
  </si>
  <si>
    <t>3- Plazos</t>
  </si>
  <si>
    <t>Fecha de Suscripción</t>
  </si>
  <si>
    <t xml:space="preserve">Relacionar la fecha en que  se suscribió el contrato original (Día/Mes/Año). Para las adiciones a contratos de años anteriores se debe diligenciar la fecha de suscripción de la adición en la vigencia 2016 </t>
  </si>
  <si>
    <t>Inicio</t>
  </si>
  <si>
    <t xml:space="preserve">Indicar la fecha de inicio del contrato (Día/Mes/Año). Para las adiciones a contratos de años anteriores se debe diligenciar la fecha de inicio de la adición en la vigencia 2016 </t>
  </si>
  <si>
    <t>Terminación</t>
  </si>
  <si>
    <t>Indicar la fecha efectiva de terminación del contrato  (Día/Mes/Año).</t>
  </si>
  <si>
    <r>
      <rPr>
        <sz val="9"/>
        <rFont val="Arial"/>
        <family val="2"/>
        <charset val="1"/>
      </rPr>
      <t>En caso de presentarse este evento, indicar en</t>
    </r>
    <r>
      <rPr>
        <u/>
        <sz val="9"/>
        <rFont val="Arial"/>
        <family val="2"/>
        <charset val="1"/>
      </rPr>
      <t>meses o fracción de mes</t>
    </r>
    <r>
      <rPr>
        <sz val="9"/>
        <rFont val="Arial"/>
        <family val="2"/>
        <charset val="1"/>
      </rPr>
      <t>, el tiempo por el cual se prorrogó el contrato a partir de la fecha inicial de terminación.</t>
    </r>
  </si>
  <si>
    <t>Plazo</t>
  </si>
  <si>
    <r>
      <rPr>
        <b/>
        <sz val="9"/>
        <rFont val="Arial"/>
        <family val="2"/>
        <charset val="1"/>
      </rPr>
      <t>Esta columna contiene</t>
    </r>
    <r>
      <rPr>
        <sz val="9"/>
        <rFont val="Arial"/>
        <family val="2"/>
        <charset val="1"/>
      </rPr>
      <t>el plazo del contrato con el número de meses del mismo,</t>
    </r>
    <r>
      <rPr>
        <b/>
        <sz val="9"/>
        <rFont val="Arial"/>
        <family val="2"/>
        <charset val="1"/>
      </rPr>
      <t>(</t>
    </r>
    <r>
      <rPr>
        <sz val="9"/>
        <rFont val="Arial"/>
        <family val="2"/>
        <charset val="1"/>
      </rPr>
      <t>sólo el número sin la palabra meses</t>
    </r>
    <r>
      <rPr>
        <b/>
        <sz val="9"/>
        <rFont val="Arial"/>
        <family val="2"/>
        <charset val="1"/>
      </rPr>
      <t>),</t>
    </r>
  </si>
  <si>
    <t>4- Estado a 31 de DICIEMBRE de 2016</t>
  </si>
  <si>
    <t>Estado</t>
  </si>
  <si>
    <r>
      <rPr>
        <sz val="9"/>
        <rFont val="Arial"/>
        <family val="2"/>
        <charset val="1"/>
      </rPr>
      <t>Marque con una</t>
    </r>
    <r>
      <rPr>
        <b/>
        <sz val="9"/>
        <rFont val="Arial"/>
        <family val="2"/>
        <charset val="1"/>
      </rPr>
      <t>X</t>
    </r>
    <r>
      <rPr>
        <sz val="9"/>
        <rFont val="Arial"/>
        <family val="2"/>
        <charset val="1"/>
      </rPr>
      <t>en la respectiva columnasi el contrato se encuentra Por Iniciar,EnEjecución, Terminado o Liquidado. Si está terminado pero no liquidado marque laXen terminado, si está terminado y liquidado marque laXen liquidado.</t>
    </r>
  </si>
  <si>
    <t>5. % Avance y/o cumplimiento</t>
  </si>
  <si>
    <t>% Avance y/o cumplimiento</t>
  </si>
  <si>
    <r>
      <rPr>
        <sz val="9"/>
        <rFont val="Arial"/>
        <family val="2"/>
        <charset val="1"/>
      </rPr>
      <t>Indicar el porcentaje de avance o de cumplimiento del mismo, en términos</t>
    </r>
    <r>
      <rPr>
        <b/>
        <sz val="9"/>
        <rFont val="Arial"/>
        <family val="2"/>
        <charset val="1"/>
      </rPr>
      <t>presupuestale</t>
    </r>
    <r>
      <rPr>
        <sz val="9"/>
        <rFont val="Arial"/>
        <family val="2"/>
        <charset val="1"/>
      </rPr>
      <t>s, es decir lo efectivamente pagado al contratista. Si no se ha iniciado la ejecución el % de avance es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</si>
</sst>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 &quot;#,##0.00"/>
    <numFmt numFmtId="165" formatCode="0.0"/>
    <numFmt numFmtId="166" formatCode="dd/mm/yy"/>
    <numFmt numFmtId="167" formatCode="#,##0.0"/>
  </numFmts>
  <fonts count="22" x14ac:knownFonts="1">
    <font>
      <sz val="11"/>
      <color rgb="FF000000"/>
      <name val="Calibri"/>
      <family val="2"/>
      <charset val="1"/>
    </font>
    <font>
      <sz val="10"/>
      <color rgb="FF000000"/>
      <name val="Calibri"/>
      <family val="2"/>
      <charset val="1"/>
    </font>
    <font>
      <sz val="10"/>
      <name val="Arial Narrow"/>
      <family val="2"/>
      <charset val="1"/>
    </font>
    <font>
      <b/>
      <sz val="10"/>
      <name val="Arial Narrow"/>
      <family val="2"/>
      <charset val="1"/>
    </font>
    <font>
      <b/>
      <sz val="14"/>
      <name val="Arial Narrow"/>
      <family val="2"/>
      <charset val="1"/>
    </font>
    <font>
      <b/>
      <sz val="14"/>
      <color rgb="FFFF0000"/>
      <name val="Arial Narrow"/>
      <family val="2"/>
      <charset val="1"/>
    </font>
    <font>
      <b/>
      <sz val="8"/>
      <name val="Arial Narrow"/>
      <family val="2"/>
      <charset val="1"/>
    </font>
    <font>
      <b/>
      <sz val="10"/>
      <color rgb="FF0000FF"/>
      <name val="Arial Narrow"/>
      <family val="2"/>
      <charset val="1"/>
    </font>
    <font>
      <sz val="11"/>
      <name val="Arial Narrow"/>
      <family val="2"/>
      <charset val="1"/>
    </font>
    <font>
      <sz val="10"/>
      <color rgb="FF000000"/>
      <name val="Arial"/>
      <family val="2"/>
      <charset val="1"/>
    </font>
    <font>
      <sz val="10"/>
      <name val="Arial"/>
      <family val="2"/>
      <charset val="1"/>
    </font>
    <font>
      <sz val="10"/>
      <color rgb="FF333333"/>
      <name val="Arial"/>
      <family val="2"/>
      <charset val="1"/>
    </font>
    <font>
      <sz val="11"/>
      <color rgb="FF000000"/>
      <name val="Arial"/>
      <family val="2"/>
      <charset val="1"/>
    </font>
    <font>
      <i/>
      <sz val="11"/>
      <color rgb="FF000000"/>
      <name val="Arial"/>
      <family val="2"/>
      <charset val="1"/>
    </font>
    <font>
      <sz val="8"/>
      <color rgb="FF000000"/>
      <name val="Calibri"/>
      <family val="2"/>
      <charset val="1"/>
    </font>
    <font>
      <sz val="12"/>
      <color rgb="FF000000"/>
      <name val="Arial"/>
      <family val="2"/>
      <charset val="1"/>
    </font>
    <font>
      <b/>
      <sz val="11"/>
      <color rgb="FF000000"/>
      <name val="Calibri"/>
      <family val="2"/>
      <charset val="1"/>
    </font>
    <font>
      <sz val="9"/>
      <name val="Arial Narrow"/>
      <family val="2"/>
      <charset val="1"/>
    </font>
    <font>
      <b/>
      <sz val="9"/>
      <name val="Arial"/>
      <family val="2"/>
      <charset val="1"/>
    </font>
    <font>
      <sz val="9"/>
      <name val="Arial"/>
      <family val="2"/>
      <charset val="1"/>
    </font>
    <font>
      <u/>
      <sz val="9"/>
      <name val="Arial"/>
      <family val="2"/>
      <charset val="1"/>
    </font>
    <font>
      <b/>
      <u/>
      <sz val="9"/>
      <name val="Arial"/>
      <family val="2"/>
      <charset val="1"/>
    </font>
  </fonts>
  <fills count="6">
    <fill>
      <patternFill patternType="none"/>
    </fill>
    <fill>
      <patternFill patternType="gray125"/>
    </fill>
    <fill>
      <patternFill patternType="solid">
        <fgColor rgb="FFFFFFFF"/>
        <bgColor rgb="FFFFFFCC"/>
      </patternFill>
    </fill>
    <fill>
      <patternFill patternType="solid">
        <fgColor rgb="FF92D050"/>
        <bgColor rgb="FFC0C0C0"/>
      </patternFill>
    </fill>
    <fill>
      <patternFill patternType="solid">
        <fgColor rgb="FFC0C0C0"/>
        <bgColor rgb="FFCCCCFF"/>
      </patternFill>
    </fill>
    <fill>
      <patternFill patternType="solid">
        <fgColor rgb="FF969696"/>
        <bgColor rgb="FF808080"/>
      </patternFill>
    </fill>
  </fills>
  <borders count="4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hair">
        <color auto="1"/>
      </left>
      <right style="hair">
        <color auto="1"/>
      </right>
      <top style="hair">
        <color auto="1"/>
      </top>
      <bottom style="hair">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s>
  <cellStyleXfs count="2">
    <xf numFmtId="0" fontId="0" fillId="0" borderId="0"/>
    <xf numFmtId="0" fontId="10" fillId="0" borderId="0"/>
  </cellStyleXfs>
  <cellXfs count="184">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justify"/>
    </xf>
    <xf numFmtId="0" fontId="0"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justify"/>
    </xf>
    <xf numFmtId="3" fontId="3" fillId="0" borderId="0" xfId="0" applyNumberFormat="1" applyFont="1" applyAlignment="1">
      <alignment vertical="center"/>
    </xf>
    <xf numFmtId="3" fontId="2" fillId="0" borderId="0" xfId="0" applyNumberFormat="1" applyFont="1" applyAlignment="1">
      <alignment vertical="center"/>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0" fontId="3" fillId="0" borderId="3" xfId="0" applyFont="1" applyBorder="1" applyAlignment="1">
      <alignment horizontal="center" vertical="center" wrapText="1"/>
    </xf>
    <xf numFmtId="0" fontId="6" fillId="0" borderId="1" xfId="0" applyFont="1" applyBorder="1" applyAlignment="1">
      <alignment horizontal="center" vertical="center"/>
    </xf>
    <xf numFmtId="0" fontId="3" fillId="0" borderId="5" xfId="0" applyFont="1" applyBorder="1" applyAlignment="1">
      <alignment horizontal="center" vertical="center" wrapText="1"/>
    </xf>
    <xf numFmtId="0" fontId="8" fillId="0" borderId="0" xfId="0" applyFont="1" applyAlignment="1">
      <alignment horizontal="center" vertical="center" wrapText="1"/>
    </xf>
    <xf numFmtId="10" fontId="6" fillId="0" borderId="1" xfId="0" applyNumberFormat="1" applyFont="1" applyBorder="1" applyAlignment="1">
      <alignment vertical="center" textRotation="90" wrapText="1"/>
    </xf>
    <xf numFmtId="0" fontId="3" fillId="0" borderId="7" xfId="0" applyFont="1" applyBorder="1" applyAlignment="1">
      <alignment horizontal="center" vertical="center"/>
    </xf>
    <xf numFmtId="0" fontId="2"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justify"/>
    </xf>
    <xf numFmtId="0" fontId="3" fillId="0" borderId="8" xfId="0" applyFont="1" applyBorder="1" applyAlignment="1">
      <alignment horizontal="center" vertical="center"/>
    </xf>
    <xf numFmtId="0" fontId="3" fillId="0" borderId="11" xfId="0" applyFont="1" applyBorder="1" applyAlignment="1">
      <alignment horizontal="center" vertical="center"/>
    </xf>
    <xf numFmtId="3" fontId="3" fillId="0" borderId="7"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0" fontId="2" fillId="0" borderId="11" xfId="0" applyFont="1" applyBorder="1" applyAlignment="1">
      <alignment horizontal="center" vertical="center"/>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0" fillId="0" borderId="16" xfId="0" applyBorder="1" applyAlignment="1">
      <alignment horizontal="center"/>
    </xf>
    <xf numFmtId="0" fontId="1" fillId="0" borderId="16" xfId="0" applyFont="1" applyBorder="1" applyAlignment="1">
      <alignment horizontal="center"/>
    </xf>
    <xf numFmtId="0" fontId="0" fillId="0" borderId="17" xfId="0" applyBorder="1" applyAlignment="1">
      <alignment horizontal="center"/>
    </xf>
    <xf numFmtId="0" fontId="0" fillId="0" borderId="18" xfId="0" applyFont="1" applyBorder="1" applyAlignment="1">
      <alignment horizontal="center"/>
    </xf>
    <xf numFmtId="0" fontId="9" fillId="0" borderId="17" xfId="0" applyFont="1" applyBorder="1" applyAlignment="1">
      <alignment horizontal="justify"/>
    </xf>
    <xf numFmtId="0" fontId="0" fillId="0" borderId="18" xfId="0" applyBorder="1"/>
    <xf numFmtId="0" fontId="0" fillId="0" borderId="19" xfId="0" applyFont="1" applyBorder="1" applyAlignment="1">
      <alignment horizontal="justify"/>
    </xf>
    <xf numFmtId="0" fontId="0" fillId="0" borderId="20" xfId="0" applyBorder="1"/>
    <xf numFmtId="165" fontId="0" fillId="0" borderId="20" xfId="0" applyNumberFormat="1" applyBorder="1"/>
    <xf numFmtId="0" fontId="0" fillId="0" borderId="21" xfId="0" applyBorder="1"/>
    <xf numFmtId="166" fontId="0" fillId="0" borderId="18" xfId="0" applyNumberFormat="1" applyBorder="1" applyAlignment="1">
      <alignment horizontal="center"/>
    </xf>
    <xf numFmtId="166" fontId="0" fillId="0" borderId="20" xfId="0" applyNumberFormat="1" applyBorder="1" applyAlignment="1">
      <alignment horizontal="center"/>
    </xf>
    <xf numFmtId="0" fontId="9" fillId="0" borderId="20" xfId="0" applyFont="1" applyBorder="1" applyAlignment="1">
      <alignment horizontal="center"/>
    </xf>
    <xf numFmtId="0" fontId="0" fillId="0" borderId="22" xfId="0" applyBorder="1"/>
    <xf numFmtId="0" fontId="0" fillId="0" borderId="23" xfId="0" applyBorder="1"/>
    <xf numFmtId="0" fontId="0" fillId="0" borderId="20" xfId="0" applyFont="1" applyBorder="1" applyAlignment="1">
      <alignment horizontal="center"/>
    </xf>
    <xf numFmtId="0" fontId="0" fillId="0" borderId="24" xfId="0" applyBorder="1" applyAlignment="1">
      <alignment horizontal="center"/>
    </xf>
    <xf numFmtId="2" fontId="1" fillId="0" borderId="25" xfId="0" applyNumberFormat="1" applyFont="1" applyBorder="1" applyAlignment="1">
      <alignment horizontal="center" vertical="center" wrapText="1"/>
    </xf>
    <xf numFmtId="0" fontId="0" fillId="0" borderId="26" xfId="0" applyBorder="1" applyAlignment="1">
      <alignment horizontal="center"/>
    </xf>
    <xf numFmtId="0" fontId="9" fillId="0" borderId="25" xfId="1" applyFont="1" applyBorder="1" applyAlignment="1">
      <alignment horizontal="justify" wrapText="1"/>
    </xf>
    <xf numFmtId="0" fontId="0" fillId="0" borderId="27" xfId="0" applyFont="1" applyBorder="1" applyAlignment="1">
      <alignment horizontal="center"/>
    </xf>
    <xf numFmtId="0" fontId="0" fillId="0" borderId="25" xfId="0" applyBorder="1"/>
    <xf numFmtId="167" fontId="0" fillId="0" borderId="25" xfId="0" applyNumberFormat="1" applyBorder="1"/>
    <xf numFmtId="0" fontId="0" fillId="0" borderId="19" xfId="0" applyBorder="1"/>
    <xf numFmtId="0" fontId="9" fillId="0" borderId="25" xfId="0" applyFont="1" applyBorder="1" applyAlignment="1">
      <alignment horizontal="center"/>
    </xf>
    <xf numFmtId="0" fontId="0" fillId="0" borderId="28" xfId="0" applyBorder="1"/>
    <xf numFmtId="0" fontId="0" fillId="0" borderId="29" xfId="0" applyBorder="1"/>
    <xf numFmtId="0" fontId="11" fillId="0" borderId="25" xfId="0" applyFont="1" applyBorder="1" applyAlignment="1" applyProtection="1">
      <alignment horizontal="center" vertical="center" wrapText="1"/>
      <protection locked="0"/>
    </xf>
    <xf numFmtId="0" fontId="1" fillId="0" borderId="26" xfId="0" applyFont="1" applyBorder="1" applyAlignment="1">
      <alignment horizontal="center"/>
    </xf>
    <xf numFmtId="0" fontId="9" fillId="0" borderId="26" xfId="0" applyFont="1" applyBorder="1" applyAlignment="1">
      <alignment horizontal="justify"/>
    </xf>
    <xf numFmtId="0" fontId="1" fillId="0" borderId="24" xfId="0" applyFont="1" applyBorder="1" applyAlignment="1">
      <alignment horizontal="center"/>
    </xf>
    <xf numFmtId="0" fontId="0" fillId="0" borderId="24" xfId="0" applyFont="1" applyBorder="1" applyAlignment="1">
      <alignment horizontal="center"/>
    </xf>
    <xf numFmtId="0" fontId="0" fillId="0" borderId="24" xfId="0" applyFont="1" applyBorder="1" applyAlignment="1">
      <alignment horizontal="justify"/>
    </xf>
    <xf numFmtId="0" fontId="0" fillId="0" borderId="24" xfId="0" applyFont="1" applyBorder="1"/>
    <xf numFmtId="0" fontId="9" fillId="0" borderId="24" xfId="0" applyFont="1" applyBorder="1" applyAlignment="1">
      <alignment horizontal="center"/>
    </xf>
    <xf numFmtId="0" fontId="12" fillId="0" borderId="25" xfId="0" applyFont="1" applyBorder="1" applyAlignment="1">
      <alignment horizontal="center"/>
    </xf>
    <xf numFmtId="2" fontId="1" fillId="0" borderId="30" xfId="0" applyNumberFormat="1" applyFont="1" applyBorder="1" applyAlignment="1">
      <alignment horizontal="center" vertical="center" wrapText="1"/>
    </xf>
    <xf numFmtId="0" fontId="9" fillId="0" borderId="30" xfId="1" applyFont="1" applyBorder="1" applyAlignment="1">
      <alignment horizontal="justify" wrapText="1"/>
    </xf>
    <xf numFmtId="0" fontId="13" fillId="0" borderId="26" xfId="0" applyFont="1" applyBorder="1" applyAlignment="1">
      <alignment horizontal="justify"/>
    </xf>
    <xf numFmtId="0" fontId="0" fillId="0" borderId="0" xfId="0" applyFont="1" applyAlignment="1">
      <alignment horizontal="justify"/>
    </xf>
    <xf numFmtId="0" fontId="9" fillId="0" borderId="25" xfId="0" applyFont="1" applyBorder="1" applyAlignment="1">
      <alignment horizontal="justify" wrapText="1"/>
    </xf>
    <xf numFmtId="0" fontId="11" fillId="0" borderId="30" xfId="0" applyFont="1" applyBorder="1" applyAlignment="1" applyProtection="1">
      <alignment horizontal="center" vertical="center" wrapText="1"/>
      <protection locked="0"/>
    </xf>
    <xf numFmtId="0" fontId="0" fillId="0" borderId="26" xfId="0" applyBorder="1" applyAlignment="1">
      <alignment horizontal="justify"/>
    </xf>
    <xf numFmtId="0" fontId="0" fillId="2" borderId="1" xfId="0" applyFont="1" applyFill="1" applyBorder="1" applyAlignment="1" applyProtection="1">
      <alignment horizontal="center" vertical="center"/>
      <protection locked="0"/>
    </xf>
    <xf numFmtId="0" fontId="15" fillId="0" borderId="0" xfId="0" applyFont="1" applyAlignment="1">
      <alignment horizontal="justify"/>
    </xf>
    <xf numFmtId="0" fontId="9" fillId="0" borderId="0" xfId="0" applyFont="1" applyAlignment="1">
      <alignment horizontal="justify"/>
    </xf>
    <xf numFmtId="0" fontId="10" fillId="0" borderId="0" xfId="0" applyFont="1" applyAlignment="1">
      <alignment horizontal="justify" wrapText="1"/>
    </xf>
    <xf numFmtId="0" fontId="9" fillId="0" borderId="0" xfId="0" applyFont="1" applyAlignment="1">
      <alignment horizontal="justify" wrapText="1"/>
    </xf>
    <xf numFmtId="0" fontId="9" fillId="0" borderId="15" xfId="0" applyFont="1" applyBorder="1" applyAlignment="1">
      <alignment horizontal="justify" wrapText="1"/>
    </xf>
    <xf numFmtId="0" fontId="11" fillId="0" borderId="15" xfId="0" applyFont="1" applyBorder="1" applyAlignment="1">
      <alignment horizontal="center" vertical="center" wrapText="1"/>
    </xf>
    <xf numFmtId="0" fontId="11" fillId="0" borderId="15" xfId="0" applyFont="1" applyBorder="1" applyAlignment="1">
      <alignment horizontal="center" vertical="center"/>
    </xf>
    <xf numFmtId="0" fontId="1" fillId="0" borderId="15" xfId="0" applyFont="1" applyBorder="1" applyAlignment="1">
      <alignment horizontal="center" vertical="center" wrapText="1"/>
    </xf>
    <xf numFmtId="0" fontId="10" fillId="0" borderId="15" xfId="0" applyFont="1" applyBorder="1" applyAlignment="1">
      <alignment horizontal="justify" wrapText="1"/>
    </xf>
    <xf numFmtId="0" fontId="0" fillId="0" borderId="1" xfId="0" applyFont="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11" fillId="0" borderId="15" xfId="0" applyFont="1" applyBorder="1" applyAlignment="1">
      <alignment horizontal="center"/>
    </xf>
    <xf numFmtId="0" fontId="9" fillId="2" borderId="1" xfId="0" applyFont="1" applyFill="1" applyBorder="1" applyAlignment="1" applyProtection="1">
      <alignment horizontal="center" vertical="center"/>
      <protection locked="0"/>
    </xf>
    <xf numFmtId="0" fontId="16" fillId="0" borderId="2" xfId="0" applyFont="1" applyBorder="1"/>
    <xf numFmtId="0" fontId="1" fillId="0" borderId="2" xfId="0" applyFont="1"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1" xfId="0" applyBorder="1" applyAlignment="1">
      <alignment horizontal="justify"/>
    </xf>
    <xf numFmtId="0" fontId="0" fillId="0" borderId="11" xfId="0" applyBorder="1" applyAlignment="1">
      <alignment horizontal="center"/>
    </xf>
    <xf numFmtId="0" fontId="0" fillId="0" borderId="7" xfId="0" applyBorder="1"/>
    <xf numFmtId="0" fontId="0" fillId="0" borderId="11" xfId="0" applyBorder="1"/>
    <xf numFmtId="0" fontId="0" fillId="0" borderId="31" xfId="0" applyBorder="1"/>
    <xf numFmtId="0" fontId="0" fillId="0" borderId="32" xfId="0" applyBorder="1"/>
    <xf numFmtId="0" fontId="0" fillId="0" borderId="33" xfId="0" applyBorder="1"/>
    <xf numFmtId="0" fontId="0" fillId="0" borderId="9" xfId="0" applyBorder="1"/>
    <xf numFmtId="0" fontId="0" fillId="0" borderId="9" xfId="0" applyFont="1" applyBorder="1" applyAlignment="1">
      <alignment horizontal="center"/>
    </xf>
    <xf numFmtId="0" fontId="0" fillId="0" borderId="8" xfId="0" applyBorder="1"/>
    <xf numFmtId="0" fontId="2" fillId="3" borderId="0" xfId="0"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justify"/>
    </xf>
    <xf numFmtId="3" fontId="2" fillId="3" borderId="0" xfId="0" applyNumberFormat="1" applyFont="1" applyFill="1" applyAlignment="1">
      <alignment vertical="center"/>
    </xf>
    <xf numFmtId="0" fontId="8" fillId="3" borderId="0" xfId="0" applyFont="1" applyFill="1" applyAlignment="1">
      <alignment horizontal="center" vertical="center"/>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xf>
    <xf numFmtId="0" fontId="8" fillId="3" borderId="0" xfId="0" applyFont="1" applyFill="1" applyAlignment="1">
      <alignment vertical="center"/>
    </xf>
    <xf numFmtId="3" fontId="8" fillId="3" borderId="0" xfId="0" applyNumberFormat="1" applyFont="1" applyFill="1" applyAlignment="1">
      <alignment horizontal="center" vertical="center"/>
    </xf>
    <xf numFmtId="0" fontId="2" fillId="3" borderId="0" xfId="0" applyFont="1" applyFill="1" applyAlignment="1">
      <alignment horizontal="left" vertical="center"/>
    </xf>
    <xf numFmtId="0" fontId="2" fillId="3" borderId="0" xfId="0" applyFont="1" applyFill="1" applyBorder="1" applyAlignment="1">
      <alignment horizontal="justify"/>
    </xf>
    <xf numFmtId="0" fontId="2" fillId="3" borderId="0" xfId="0" applyFont="1" applyFill="1" applyBorder="1" applyAlignment="1">
      <alignment vertical="center"/>
    </xf>
    <xf numFmtId="0" fontId="17" fillId="3" borderId="0" xfId="0" applyFont="1" applyFill="1" applyAlignment="1">
      <alignment vertical="center"/>
    </xf>
    <xf numFmtId="0" fontId="17" fillId="3" borderId="0" xfId="0" applyFont="1" applyFill="1" applyAlignment="1">
      <alignment horizontal="center" vertical="center"/>
    </xf>
    <xf numFmtId="3" fontId="8" fillId="3" borderId="0" xfId="0" applyNumberFormat="1" applyFont="1" applyFill="1" applyAlignment="1">
      <alignment vertical="center"/>
    </xf>
    <xf numFmtId="0" fontId="2" fillId="3" borderId="0" xfId="0" applyFont="1" applyFill="1" applyAlignment="1">
      <alignment vertical="center" wrapText="1"/>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vertical="center" wrapText="1"/>
    </xf>
    <xf numFmtId="0" fontId="18" fillId="0" borderId="34" xfId="0" applyFont="1" applyBorder="1" applyAlignment="1">
      <alignment horizontal="center" vertical="center"/>
    </xf>
    <xf numFmtId="0" fontId="18" fillId="0" borderId="27" xfId="0" applyFont="1" applyBorder="1" applyAlignment="1">
      <alignment horizontal="center" vertical="center"/>
    </xf>
    <xf numFmtId="0" fontId="18" fillId="0" borderId="35" xfId="0" applyFont="1" applyBorder="1" applyAlignment="1">
      <alignment horizontal="center" vertical="center"/>
    </xf>
    <xf numFmtId="0" fontId="19" fillId="0" borderId="18" xfId="0" applyFont="1" applyBorder="1" applyAlignment="1">
      <alignment horizontal="center" vertical="center"/>
    </xf>
    <xf numFmtId="0" fontId="18" fillId="0" borderId="20" xfId="0" applyFont="1" applyBorder="1" applyAlignment="1">
      <alignment horizontal="left" vertical="center"/>
    </xf>
    <xf numFmtId="0" fontId="19" fillId="0" borderId="22" xfId="0" applyFont="1" applyBorder="1" applyAlignment="1">
      <alignment horizontal="justify" vertical="center" wrapText="1"/>
    </xf>
    <xf numFmtId="0" fontId="19" fillId="0" borderId="34" xfId="0" applyFont="1" applyBorder="1" applyAlignment="1">
      <alignment horizontal="center" vertical="center"/>
    </xf>
    <xf numFmtId="0" fontId="18" fillId="0" borderId="36" xfId="0" applyFont="1" applyBorder="1" applyAlignment="1">
      <alignment horizontal="left" vertical="center"/>
    </xf>
    <xf numFmtId="0" fontId="19" fillId="0" borderId="37" xfId="0" applyFont="1" applyBorder="1" applyAlignment="1">
      <alignment horizontal="justify" vertical="center" wrapText="1"/>
    </xf>
    <xf numFmtId="0" fontId="18" fillId="0" borderId="36" xfId="0" applyFont="1" applyBorder="1" applyAlignment="1">
      <alignment horizontal="left" vertical="center" wrapText="1"/>
    </xf>
    <xf numFmtId="0" fontId="19" fillId="0" borderId="27" xfId="0" applyFont="1" applyBorder="1" applyAlignment="1">
      <alignment horizontal="center" vertical="center"/>
    </xf>
    <xf numFmtId="0" fontId="18" fillId="0" borderId="25" xfId="0" applyFont="1" applyBorder="1" applyAlignment="1">
      <alignment horizontal="left" vertical="center"/>
    </xf>
    <xf numFmtId="0" fontId="19" fillId="0" borderId="28" xfId="0" applyFont="1" applyBorder="1" applyAlignment="1">
      <alignment horizontal="justify" vertical="center" wrapText="1"/>
    </xf>
    <xf numFmtId="0" fontId="18" fillId="0" borderId="38" xfId="0" applyFont="1" applyBorder="1" applyAlignment="1">
      <alignment horizontal="justify" vertical="center" wrapText="1"/>
    </xf>
    <xf numFmtId="0" fontId="18" fillId="0" borderId="18" xfId="0" applyFont="1" applyBorder="1" applyAlignment="1">
      <alignment horizontal="center" vertical="center"/>
    </xf>
    <xf numFmtId="0" fontId="18" fillId="0" borderId="25" xfId="0" applyFont="1" applyBorder="1" applyAlignment="1">
      <alignment horizontal="left" vertical="center" wrapText="1"/>
    </xf>
    <xf numFmtId="0" fontId="19" fillId="0" borderId="35" xfId="0" applyFont="1" applyBorder="1" applyAlignment="1">
      <alignment horizontal="center" vertical="center"/>
    </xf>
    <xf numFmtId="0" fontId="19" fillId="0" borderId="30" xfId="0" applyFont="1" applyBorder="1" applyAlignment="1">
      <alignment horizontal="left" vertical="center" wrapText="1"/>
    </xf>
    <xf numFmtId="0" fontId="19" fillId="2" borderId="28" xfId="0" applyFont="1" applyFill="1" applyBorder="1" applyAlignment="1">
      <alignment horizontal="justify" vertical="center" wrapText="1"/>
    </xf>
    <xf numFmtId="0" fontId="19" fillId="0" borderId="25" xfId="0" applyFont="1" applyBorder="1" applyAlignment="1">
      <alignment horizontal="left" vertical="center" wrapText="1"/>
    </xf>
    <xf numFmtId="0" fontId="18" fillId="0" borderId="30" xfId="0" applyFont="1" applyBorder="1" applyAlignment="1">
      <alignment horizontal="left" vertical="center"/>
    </xf>
    <xf numFmtId="0" fontId="18" fillId="0" borderId="39" xfId="0" applyFont="1" applyBorder="1" applyAlignment="1">
      <alignment horizontal="center" vertical="center"/>
    </xf>
    <xf numFmtId="0" fontId="19" fillId="0" borderId="41" xfId="0" applyFont="1" applyBorder="1" applyAlignment="1">
      <alignment horizontal="justify" vertical="center" wrapText="1"/>
    </xf>
    <xf numFmtId="0" fontId="19" fillId="0" borderId="42" xfId="0" applyFont="1" applyBorder="1" applyAlignment="1">
      <alignment horizontal="justify" vertical="center" wrapText="1"/>
    </xf>
    <xf numFmtId="0" fontId="18" fillId="0" borderId="36" xfId="0" applyFont="1" applyBorder="1" applyAlignment="1">
      <alignment horizontal="justify" vertical="center"/>
    </xf>
    <xf numFmtId="0" fontId="18" fillId="0" borderId="25" xfId="0" applyFont="1" applyBorder="1" applyAlignment="1">
      <alignment horizontal="justify" vertical="center"/>
    </xf>
    <xf numFmtId="0" fontId="18" fillId="0" borderId="30" xfId="0" applyFont="1" applyBorder="1" applyAlignment="1">
      <alignment horizontal="justify" vertical="center"/>
    </xf>
    <xf numFmtId="0" fontId="18" fillId="0" borderId="27" xfId="0" applyFont="1" applyBorder="1" applyAlignment="1">
      <alignment horizontal="justify" vertical="center"/>
    </xf>
    <xf numFmtId="0" fontId="18" fillId="0" borderId="35" xfId="0" applyFont="1" applyBorder="1" applyAlignment="1">
      <alignment horizontal="justify" vertical="center"/>
    </xf>
    <xf numFmtId="0" fontId="18" fillId="0" borderId="41" xfId="0" applyFont="1" applyBorder="1" applyAlignment="1">
      <alignment horizontal="justify" vertical="center" wrapText="1"/>
    </xf>
    <xf numFmtId="0" fontId="18" fillId="0" borderId="34" xfId="0" applyFont="1" applyBorder="1" applyAlignment="1">
      <alignment horizontal="justify" vertical="center"/>
    </xf>
    <xf numFmtId="0" fontId="18" fillId="0" borderId="40" xfId="0" applyFont="1" applyBorder="1" applyAlignment="1">
      <alignment horizontal="justify"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3" fontId="3" fillId="0" borderId="1"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164" fontId="3"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3" fontId="3" fillId="0" borderId="3" xfId="0" applyNumberFormat="1" applyFont="1" applyBorder="1" applyAlignment="1">
      <alignment horizontal="center" vertical="center" wrapText="1"/>
    </xf>
    <xf numFmtId="0" fontId="3" fillId="0" borderId="3" xfId="0" applyFont="1" applyBorder="1" applyAlignment="1">
      <alignment horizontal="center" vertical="center" textRotation="90" wrapText="1"/>
    </xf>
    <xf numFmtId="0" fontId="2" fillId="3" borderId="0"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13" xfId="0" applyFont="1" applyFill="1" applyBorder="1" applyAlignment="1">
      <alignment horizontal="center" vertical="center" wrapText="1"/>
    </xf>
    <xf numFmtId="0" fontId="18" fillId="0" borderId="0" xfId="0" applyFont="1" applyBorder="1" applyAlignment="1">
      <alignment horizontal="center" vertical="center"/>
    </xf>
    <xf numFmtId="0" fontId="18" fillId="4" borderId="1" xfId="0" applyFont="1" applyFill="1" applyBorder="1" applyAlignment="1">
      <alignment horizontal="center" vertical="center"/>
    </xf>
    <xf numFmtId="0" fontId="19" fillId="0" borderId="22" xfId="0" applyFont="1" applyBorder="1" applyAlignment="1">
      <alignment horizontal="left" vertical="center"/>
    </xf>
    <xf numFmtId="0" fontId="19" fillId="0" borderId="22" xfId="0" applyFont="1" applyBorder="1" applyAlignment="1">
      <alignment horizontal="justify" vertical="top" wrapText="1"/>
    </xf>
    <xf numFmtId="0" fontId="18" fillId="0" borderId="27" xfId="0" applyFont="1" applyBorder="1" applyAlignment="1">
      <alignment horizontal="center" vertical="center"/>
    </xf>
    <xf numFmtId="0" fontId="18" fillId="0" borderId="25" xfId="0" applyFont="1" applyBorder="1" applyAlignment="1">
      <alignment horizontal="left" vertical="center"/>
    </xf>
    <xf numFmtId="0" fontId="18" fillId="5" borderId="1" xfId="0" applyFont="1" applyFill="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left" vertical="center"/>
    </xf>
  </cellXfs>
  <cellStyles count="2">
    <cellStyle name="Normal" xfId="0" builtinId="0"/>
    <cellStyle name="Texto explica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jose.jerez@gobierno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84"/>
  <sheetViews>
    <sheetView tabSelected="1" zoomScaleNormal="100" workbookViewId="0">
      <selection activeCell="E8" sqref="E8:F8"/>
    </sheetView>
  </sheetViews>
  <sheetFormatPr baseColWidth="10" defaultColWidth="9.140625" defaultRowHeight="15" x14ac:dyDescent="0.25"/>
  <cols>
    <col min="1" max="1" width="3.7109375"/>
    <col min="2" max="2" width="9.28515625"/>
    <col min="3" max="3" width="14.28515625" style="1"/>
    <col min="4" max="4" width="11.28515625" style="2"/>
    <col min="5" max="5" width="22" style="2"/>
    <col min="6" max="6" width="54.28515625" style="3"/>
    <col min="7" max="7" width="20.140625" style="2"/>
    <col min="8" max="8" width="24.85546875" style="2"/>
    <col min="9" max="9" width="16.85546875"/>
    <col min="10" max="10" width="23.85546875"/>
    <col min="11" max="11" width="18.28515625"/>
    <col min="12" max="12" width="11"/>
    <col min="13" max="13" width="10.5703125"/>
    <col min="14" max="14" width="18.5703125"/>
    <col min="15" max="15" width="13.140625"/>
    <col min="16" max="16" width="9.140625" style="2"/>
    <col min="17" max="17" width="15.85546875" style="2"/>
    <col min="18" max="18" width="13.140625"/>
    <col min="19" max="19" width="11.85546875"/>
    <col min="20" max="20" width="8" style="4"/>
    <col min="21" max="21" width="7.7109375"/>
    <col min="22" max="25" width="3.85546875"/>
    <col min="26" max="26" width="10.7109375"/>
    <col min="27" max="253" width="10.28515625"/>
    <col min="254" max="254" width="3.7109375"/>
    <col min="255" max="255" width="7.5703125"/>
    <col min="256" max="256" width="10.28515625"/>
    <col min="257" max="257" width="7.7109375"/>
    <col min="258" max="263" width="8"/>
    <col min="264" max="264" width="9"/>
    <col min="265" max="265" width="69"/>
    <col min="266" max="267" width="8.28515625"/>
    <col min="268" max="268" width="29.7109375"/>
    <col min="269" max="269" width="12.28515625"/>
    <col min="270" max="270" width="11"/>
    <col min="271" max="271" width="10.5703125"/>
    <col min="272" max="272" width="12.28515625"/>
    <col min="273" max="274" width="5.28515625"/>
    <col min="275" max="276" width="10.28515625"/>
    <col min="277" max="277" width="6.140625"/>
    <col min="278" max="278" width="7.7109375"/>
    <col min="279" max="281" width="3.85546875"/>
    <col min="282" max="282" width="6.140625"/>
    <col min="283" max="509" width="10.28515625"/>
    <col min="510" max="510" width="3.7109375"/>
    <col min="511" max="511" width="7.5703125"/>
    <col min="512" max="512" width="10.28515625"/>
    <col min="513" max="513" width="7.7109375"/>
    <col min="514" max="519" width="8"/>
    <col min="520" max="520" width="9"/>
    <col min="521" max="521" width="69"/>
    <col min="522" max="523" width="8.28515625"/>
    <col min="524" max="524" width="29.7109375"/>
    <col min="525" max="525" width="12.28515625"/>
    <col min="526" max="526" width="11"/>
    <col min="527" max="527" width="10.5703125"/>
    <col min="528" max="528" width="12.28515625"/>
    <col min="529" max="530" width="5.28515625"/>
    <col min="531" max="532" width="10.28515625"/>
    <col min="533" max="533" width="6.140625"/>
    <col min="534" max="534" width="7.7109375"/>
    <col min="535" max="537" width="3.85546875"/>
    <col min="538" max="538" width="6.140625"/>
    <col min="539" max="765" width="10.28515625"/>
    <col min="766" max="766" width="3.7109375"/>
    <col min="767" max="767" width="7.5703125"/>
    <col min="768" max="768" width="10.28515625"/>
    <col min="769" max="769" width="7.7109375"/>
    <col min="770" max="775" width="8"/>
    <col min="776" max="776" width="9"/>
    <col min="777" max="777" width="69"/>
    <col min="778" max="779" width="8.28515625"/>
    <col min="780" max="780" width="29.7109375"/>
    <col min="781" max="781" width="12.28515625"/>
    <col min="782" max="782" width="11"/>
    <col min="783" max="783" width="10.5703125"/>
    <col min="784" max="784" width="12.28515625"/>
    <col min="785" max="786" width="5.28515625"/>
    <col min="787" max="788" width="10.28515625"/>
    <col min="789" max="789" width="6.140625"/>
    <col min="790" max="790" width="7.7109375"/>
    <col min="791" max="793" width="3.85546875"/>
    <col min="794" max="794" width="6.140625"/>
    <col min="795" max="1021" width="10.28515625"/>
    <col min="1022" max="1022" width="3.7109375"/>
    <col min="1023" max="1025" width="7.5703125"/>
  </cols>
  <sheetData>
    <row r="1" spans="1:1024" s="6" customFormat="1" ht="4.5" customHeight="1" x14ac:dyDescent="0.25">
      <c r="A1" s="5"/>
      <c r="C1" s="5"/>
      <c r="D1" s="5"/>
      <c r="E1" s="5"/>
      <c r="F1" s="7"/>
      <c r="G1" s="5"/>
      <c r="H1" s="5"/>
      <c r="K1" s="8"/>
      <c r="L1" s="9"/>
      <c r="M1" s="9"/>
      <c r="N1" s="9"/>
      <c r="P1" s="5"/>
      <c r="Q1" s="5"/>
      <c r="T1" s="5"/>
      <c r="AMJ1"/>
    </row>
    <row r="2" spans="1:1024" ht="18" x14ac:dyDescent="0.25">
      <c r="A2" s="5"/>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row>
    <row r="3" spans="1:1024" ht="18" x14ac:dyDescent="0.25">
      <c r="A3" s="5"/>
      <c r="B3" s="154" t="s">
        <v>1</v>
      </c>
      <c r="C3" s="154"/>
      <c r="D3" s="154"/>
      <c r="E3" s="154"/>
      <c r="F3" s="154"/>
      <c r="G3" s="154"/>
      <c r="H3" s="154"/>
      <c r="I3" s="154"/>
      <c r="J3" s="154"/>
      <c r="K3" s="154"/>
      <c r="L3" s="154"/>
      <c r="M3" s="154"/>
      <c r="N3" s="154"/>
      <c r="O3" s="154"/>
      <c r="P3" s="154"/>
      <c r="Q3" s="154"/>
      <c r="R3" s="154"/>
      <c r="S3" s="154"/>
      <c r="T3" s="154"/>
      <c r="U3" s="154"/>
      <c r="V3" s="154"/>
      <c r="W3" s="154"/>
      <c r="X3" s="154"/>
      <c r="Y3" s="154"/>
      <c r="Z3" s="154"/>
    </row>
    <row r="4" spans="1:1024" ht="15.75" customHeight="1" x14ac:dyDescent="0.25">
      <c r="A4" s="5"/>
      <c r="B4" s="155" t="s">
        <v>2</v>
      </c>
      <c r="C4" s="155"/>
      <c r="D4" s="155"/>
      <c r="E4" s="156" t="s">
        <v>3</v>
      </c>
      <c r="F4" s="156"/>
      <c r="G4" s="157" t="s">
        <v>4</v>
      </c>
      <c r="H4" s="157"/>
      <c r="I4" s="156" t="s">
        <v>5</v>
      </c>
      <c r="J4" s="156"/>
      <c r="K4" s="158"/>
      <c r="L4" s="158"/>
      <c r="M4" s="158"/>
      <c r="N4" s="158"/>
      <c r="O4" s="158"/>
      <c r="P4" s="159" t="s">
        <v>6</v>
      </c>
      <c r="Q4" s="159"/>
      <c r="R4" s="159"/>
      <c r="S4" s="159"/>
      <c r="T4" s="159"/>
      <c r="U4" s="159"/>
      <c r="V4" s="159"/>
      <c r="W4" s="159"/>
      <c r="X4" s="159"/>
      <c r="Y4" s="159"/>
      <c r="Z4" s="159"/>
    </row>
    <row r="5" spans="1:1024" ht="13.5" customHeight="1" x14ac:dyDescent="0.25">
      <c r="A5" s="5"/>
      <c r="B5" s="155" t="s">
        <v>7</v>
      </c>
      <c r="C5" s="155"/>
      <c r="D5" s="155"/>
      <c r="E5" s="156">
        <v>22482801000</v>
      </c>
      <c r="F5" s="156"/>
      <c r="G5" s="157" t="s">
        <v>8</v>
      </c>
      <c r="H5" s="157"/>
      <c r="I5" s="160">
        <v>2300904000</v>
      </c>
      <c r="J5" s="160"/>
      <c r="K5" s="158"/>
      <c r="L5" s="158"/>
      <c r="M5" s="158"/>
      <c r="N5" s="158"/>
      <c r="O5" s="158"/>
      <c r="P5" s="161"/>
      <c r="Q5" s="161"/>
      <c r="R5" s="161"/>
      <c r="S5" s="161"/>
      <c r="T5" s="161"/>
      <c r="U5" s="161"/>
      <c r="V5" s="161"/>
      <c r="W5" s="161"/>
      <c r="X5" s="161"/>
      <c r="Y5" s="161"/>
      <c r="Z5" s="161"/>
    </row>
    <row r="6" spans="1:1024" ht="13.5" customHeight="1" x14ac:dyDescent="0.25">
      <c r="A6" s="5"/>
      <c r="B6" s="155" t="s">
        <v>9</v>
      </c>
      <c r="C6" s="155"/>
      <c r="D6" s="155"/>
      <c r="E6" s="156">
        <v>21253182023</v>
      </c>
      <c r="F6" s="156"/>
      <c r="G6" s="157" t="s">
        <v>10</v>
      </c>
      <c r="H6" s="157"/>
      <c r="I6" s="162">
        <v>1779327821</v>
      </c>
      <c r="J6" s="162"/>
      <c r="K6" s="158"/>
      <c r="L6" s="158"/>
      <c r="M6" s="158"/>
      <c r="N6" s="158"/>
      <c r="O6" s="158"/>
      <c r="P6" s="10" t="s">
        <v>11</v>
      </c>
      <c r="Q6" s="156" t="s">
        <v>12</v>
      </c>
      <c r="R6" s="156"/>
      <c r="S6" s="156"/>
      <c r="T6" s="156"/>
      <c r="U6" s="156"/>
      <c r="V6" s="156"/>
      <c r="W6" s="156"/>
      <c r="X6" s="156"/>
      <c r="Y6" s="156"/>
      <c r="Z6" s="156"/>
    </row>
    <row r="7" spans="1:1024" ht="15.75" customHeight="1" x14ac:dyDescent="0.25">
      <c r="A7" s="5"/>
      <c r="B7" s="163"/>
      <c r="C7" s="163"/>
      <c r="D7" s="163"/>
      <c r="E7" s="163"/>
      <c r="F7" s="163"/>
      <c r="G7" s="163"/>
      <c r="H7" s="163"/>
      <c r="I7" s="163"/>
      <c r="J7" s="163"/>
      <c r="K7" s="158"/>
      <c r="L7" s="158"/>
      <c r="M7" s="158"/>
      <c r="N7" s="158"/>
      <c r="O7" s="158"/>
      <c r="P7" s="13" t="s">
        <v>13</v>
      </c>
      <c r="Q7" s="156" t="s">
        <v>14</v>
      </c>
      <c r="R7" s="156"/>
      <c r="S7" s="156"/>
      <c r="T7" s="156"/>
      <c r="U7" s="156"/>
      <c r="V7" s="156"/>
      <c r="W7" s="156"/>
      <c r="X7" s="156"/>
      <c r="Y7" s="156"/>
      <c r="Z7" s="156"/>
    </row>
    <row r="8" spans="1:1024" ht="15.75" customHeight="1" x14ac:dyDescent="0.25">
      <c r="A8" s="5"/>
      <c r="B8" s="155" t="s">
        <v>15</v>
      </c>
      <c r="C8" s="155"/>
      <c r="D8" s="155"/>
      <c r="E8" s="156"/>
      <c r="F8" s="156"/>
      <c r="G8" s="156"/>
      <c r="H8" s="156"/>
      <c r="I8" s="156"/>
      <c r="J8" s="156"/>
      <c r="K8" s="158"/>
      <c r="L8" s="158"/>
      <c r="M8" s="158"/>
      <c r="N8" s="158"/>
      <c r="O8" s="158"/>
      <c r="P8" s="10" t="s">
        <v>16</v>
      </c>
      <c r="Q8" s="156" t="s">
        <v>17</v>
      </c>
      <c r="R8" s="156"/>
      <c r="S8" s="156"/>
      <c r="T8" s="156"/>
      <c r="U8" s="156"/>
      <c r="V8" s="156"/>
      <c r="W8" s="156"/>
      <c r="X8" s="156"/>
      <c r="Y8" s="156"/>
      <c r="Z8" s="156"/>
    </row>
    <row r="9" spans="1:1024" ht="15.75" customHeight="1" x14ac:dyDescent="0.25">
      <c r="A9" s="5"/>
      <c r="B9" s="155" t="s">
        <v>10</v>
      </c>
      <c r="C9" s="155"/>
      <c r="D9" s="155"/>
      <c r="E9" s="156"/>
      <c r="F9" s="156"/>
      <c r="G9" s="156"/>
      <c r="H9" s="156"/>
      <c r="I9" s="156"/>
      <c r="J9" s="156"/>
      <c r="K9" s="158"/>
      <c r="L9" s="158"/>
      <c r="M9" s="158"/>
      <c r="N9" s="158"/>
      <c r="O9" s="158"/>
      <c r="P9" s="14" t="s">
        <v>18</v>
      </c>
      <c r="Q9" s="164" t="s">
        <v>19</v>
      </c>
      <c r="R9" s="164"/>
      <c r="S9" s="164"/>
      <c r="T9" s="164"/>
      <c r="U9" s="164"/>
      <c r="V9" s="164"/>
      <c r="W9" s="164"/>
      <c r="X9" s="164"/>
      <c r="Y9" s="164"/>
      <c r="Z9" s="164"/>
    </row>
    <row r="10" spans="1:1024" s="15" customFormat="1" ht="52.5" customHeight="1" x14ac:dyDescent="0.25">
      <c r="B10" s="160" t="s">
        <v>20</v>
      </c>
      <c r="C10" s="160"/>
      <c r="D10" s="160"/>
      <c r="E10" s="160"/>
      <c r="F10" s="160"/>
      <c r="G10" s="160"/>
      <c r="H10" s="160"/>
      <c r="I10" s="160"/>
      <c r="J10" s="160"/>
      <c r="K10" s="160" t="s">
        <v>21</v>
      </c>
      <c r="L10" s="160"/>
      <c r="M10" s="160"/>
      <c r="N10" s="160"/>
      <c r="O10" s="160"/>
      <c r="P10" s="160"/>
      <c r="Q10" s="165" t="s">
        <v>22</v>
      </c>
      <c r="R10" s="165"/>
      <c r="S10" s="165"/>
      <c r="T10" s="165"/>
      <c r="U10" s="165"/>
      <c r="V10" s="160" t="s">
        <v>23</v>
      </c>
      <c r="W10" s="160"/>
      <c r="X10" s="160"/>
      <c r="Y10" s="160"/>
      <c r="Z10" s="16" t="s">
        <v>24</v>
      </c>
      <c r="AMJ10"/>
    </row>
    <row r="11" spans="1:1024" s="6" customFormat="1" ht="15.75" customHeight="1" x14ac:dyDescent="0.25">
      <c r="A11" s="5"/>
      <c r="B11" s="17">
        <v>1</v>
      </c>
      <c r="C11" s="18">
        <v>2</v>
      </c>
      <c r="D11" s="19">
        <v>3</v>
      </c>
      <c r="E11" s="20">
        <v>4</v>
      </c>
      <c r="F11" s="21">
        <v>5</v>
      </c>
      <c r="G11" s="166">
        <v>6</v>
      </c>
      <c r="H11" s="166"/>
      <c r="I11" s="167">
        <v>7</v>
      </c>
      <c r="J11" s="167"/>
      <c r="K11" s="24">
        <v>8</v>
      </c>
      <c r="L11" s="25">
        <v>9</v>
      </c>
      <c r="M11" s="25">
        <v>10</v>
      </c>
      <c r="N11" s="25">
        <v>11</v>
      </c>
      <c r="O11" s="26">
        <v>12</v>
      </c>
      <c r="P11" s="11">
        <v>13</v>
      </c>
      <c r="Q11" s="22">
        <v>14</v>
      </c>
      <c r="R11" s="19">
        <v>15</v>
      </c>
      <c r="S11" s="20">
        <v>16</v>
      </c>
      <c r="T11" s="27">
        <v>17</v>
      </c>
      <c r="U11" s="23">
        <v>18</v>
      </c>
      <c r="V11" s="168">
        <v>19</v>
      </c>
      <c r="W11" s="168"/>
      <c r="X11" s="168"/>
      <c r="Y11" s="168"/>
      <c r="Z11" s="10">
        <v>20</v>
      </c>
      <c r="AMJ11"/>
    </row>
    <row r="12" spans="1:1024" ht="29.25" customHeight="1" x14ac:dyDescent="0.25">
      <c r="A12" s="5"/>
      <c r="B12" s="159" t="s">
        <v>25</v>
      </c>
      <c r="C12" s="160" t="s">
        <v>26</v>
      </c>
      <c r="D12" s="159" t="s">
        <v>27</v>
      </c>
      <c r="E12" s="160" t="s">
        <v>28</v>
      </c>
      <c r="F12" s="160" t="s">
        <v>29</v>
      </c>
      <c r="G12" s="160" t="s">
        <v>30</v>
      </c>
      <c r="H12" s="160"/>
      <c r="I12" s="159" t="s">
        <v>31</v>
      </c>
      <c r="J12" s="159"/>
      <c r="K12" s="169" t="s">
        <v>32</v>
      </c>
      <c r="L12" s="169" t="s">
        <v>33</v>
      </c>
      <c r="M12" s="169" t="s">
        <v>34</v>
      </c>
      <c r="N12" s="169" t="s">
        <v>35</v>
      </c>
      <c r="O12" s="173" t="s">
        <v>36</v>
      </c>
      <c r="P12" s="160" t="s">
        <v>37</v>
      </c>
      <c r="Q12" s="174" t="s">
        <v>38</v>
      </c>
      <c r="R12" s="172" t="s">
        <v>39</v>
      </c>
      <c r="S12" s="172" t="s">
        <v>40</v>
      </c>
      <c r="T12" s="159" t="s">
        <v>41</v>
      </c>
      <c r="U12" s="28" t="s">
        <v>42</v>
      </c>
      <c r="V12" s="170" t="s">
        <v>43</v>
      </c>
      <c r="W12" s="170" t="s">
        <v>44</v>
      </c>
      <c r="X12" s="170" t="s">
        <v>45</v>
      </c>
      <c r="Y12" s="170" t="s">
        <v>46</v>
      </c>
      <c r="Z12" s="170" t="s">
        <v>47</v>
      </c>
    </row>
    <row r="13" spans="1:1024" ht="55.5" customHeight="1" x14ac:dyDescent="0.25">
      <c r="A13" s="5"/>
      <c r="B13" s="159"/>
      <c r="C13" s="160"/>
      <c r="D13" s="159"/>
      <c r="E13" s="160"/>
      <c r="F13" s="160"/>
      <c r="G13" s="12" t="s">
        <v>48</v>
      </c>
      <c r="H13" s="29" t="s">
        <v>49</v>
      </c>
      <c r="I13" s="30" t="s">
        <v>50</v>
      </c>
      <c r="J13" s="30" t="s">
        <v>51</v>
      </c>
      <c r="K13" s="169"/>
      <c r="L13" s="169"/>
      <c r="M13" s="169"/>
      <c r="N13" s="169"/>
      <c r="O13" s="173"/>
      <c r="P13" s="160"/>
      <c r="Q13" s="174"/>
      <c r="R13" s="172"/>
      <c r="S13" s="172"/>
      <c r="T13" s="159"/>
      <c r="U13" s="12" t="s">
        <v>52</v>
      </c>
      <c r="V13" s="170"/>
      <c r="W13" s="170"/>
      <c r="X13" s="170"/>
      <c r="Y13" s="170"/>
      <c r="Z13" s="170"/>
    </row>
    <row r="14" spans="1:1024" ht="50.25" customHeight="1" x14ac:dyDescent="0.25">
      <c r="B14" s="31">
        <v>1</v>
      </c>
      <c r="C14" s="32" t="s">
        <v>53</v>
      </c>
      <c r="D14" s="33">
        <v>11</v>
      </c>
      <c r="E14" s="34" t="s">
        <v>54</v>
      </c>
      <c r="F14" s="35" t="s">
        <v>55</v>
      </c>
      <c r="G14" s="34" t="s">
        <v>56</v>
      </c>
      <c r="H14" s="2" t="s">
        <v>57</v>
      </c>
      <c r="I14" s="36">
        <v>800206442</v>
      </c>
      <c r="J14" s="37" t="s">
        <v>58</v>
      </c>
      <c r="K14" s="36">
        <v>149999300</v>
      </c>
      <c r="L14" s="38"/>
      <c r="M14" s="38"/>
      <c r="N14" s="39">
        <f t="shared" ref="N14:N48" si="0">K14+L14+M14</f>
        <v>149999300</v>
      </c>
      <c r="O14" s="40">
        <v>149999300</v>
      </c>
      <c r="P14" s="33" t="s">
        <v>59</v>
      </c>
      <c r="Q14" s="41">
        <v>42415</v>
      </c>
      <c r="R14" s="42">
        <v>42439</v>
      </c>
      <c r="S14" s="42">
        <v>42560</v>
      </c>
      <c r="T14" s="43">
        <v>4</v>
      </c>
      <c r="U14" s="44"/>
      <c r="V14" s="45"/>
      <c r="W14" s="38"/>
      <c r="X14" s="46" t="s">
        <v>60</v>
      </c>
      <c r="Y14" s="38"/>
      <c r="Z14" s="44">
        <v>100</v>
      </c>
    </row>
    <row r="15" spans="1:1024" ht="110.25" customHeight="1" x14ac:dyDescent="0.25">
      <c r="B15" s="47">
        <v>2</v>
      </c>
      <c r="C15" s="48" t="s">
        <v>61</v>
      </c>
      <c r="D15" s="49">
        <v>4</v>
      </c>
      <c r="E15" s="34" t="s">
        <v>62</v>
      </c>
      <c r="F15" s="50" t="s">
        <v>63</v>
      </c>
      <c r="G15" s="51" t="s">
        <v>64</v>
      </c>
      <c r="H15" s="2" t="s">
        <v>65</v>
      </c>
      <c r="I15" s="36">
        <v>1032440271</v>
      </c>
      <c r="J15" s="37" t="s">
        <v>66</v>
      </c>
      <c r="K15" s="36">
        <v>4628000</v>
      </c>
      <c r="L15" s="52"/>
      <c r="M15" s="52"/>
      <c r="N15" s="53">
        <f t="shared" si="0"/>
        <v>4628000</v>
      </c>
      <c r="O15" s="54">
        <v>4628000</v>
      </c>
      <c r="P15" s="33" t="s">
        <v>59</v>
      </c>
      <c r="Q15" s="41">
        <v>42451</v>
      </c>
      <c r="R15" s="42">
        <v>42451</v>
      </c>
      <c r="S15" s="42">
        <v>42490</v>
      </c>
      <c r="T15" s="55">
        <f>39/30</f>
        <v>1.3</v>
      </c>
      <c r="U15" s="56"/>
      <c r="V15" s="57"/>
      <c r="W15" s="52"/>
      <c r="X15" s="46" t="s">
        <v>60</v>
      </c>
      <c r="Y15" s="52"/>
      <c r="Z15" s="44">
        <v>100</v>
      </c>
    </row>
    <row r="16" spans="1:1024" ht="39" x14ac:dyDescent="0.25">
      <c r="B16" s="47">
        <v>3</v>
      </c>
      <c r="C16" s="48" t="s">
        <v>67</v>
      </c>
      <c r="D16" s="49">
        <v>4</v>
      </c>
      <c r="E16" s="34" t="s">
        <v>62</v>
      </c>
      <c r="F16" s="50" t="s">
        <v>68</v>
      </c>
      <c r="G16" s="51" t="s">
        <v>64</v>
      </c>
      <c r="H16" s="2" t="s">
        <v>65</v>
      </c>
      <c r="I16" s="36">
        <v>80799413</v>
      </c>
      <c r="J16" s="37" t="s">
        <v>69</v>
      </c>
      <c r="K16" s="36">
        <v>4484000</v>
      </c>
      <c r="L16" s="52"/>
      <c r="M16" s="52"/>
      <c r="N16" s="53">
        <f t="shared" si="0"/>
        <v>4484000</v>
      </c>
      <c r="O16" s="54">
        <v>4484000</v>
      </c>
      <c r="P16" s="33" t="s">
        <v>59</v>
      </c>
      <c r="Q16" s="41">
        <v>42451</v>
      </c>
      <c r="R16" s="42">
        <v>42451</v>
      </c>
      <c r="S16" s="42">
        <v>42490</v>
      </c>
      <c r="T16" s="58">
        <v>1.26</v>
      </c>
      <c r="U16" s="56"/>
      <c r="V16" s="57"/>
      <c r="W16" s="52"/>
      <c r="X16" s="46" t="s">
        <v>60</v>
      </c>
      <c r="Y16" s="52"/>
      <c r="Z16" s="44">
        <v>100</v>
      </c>
    </row>
    <row r="17" spans="2:26" ht="90" x14ac:dyDescent="0.25">
      <c r="B17" s="31">
        <v>4</v>
      </c>
      <c r="C17" s="48" t="s">
        <v>70</v>
      </c>
      <c r="D17" s="49">
        <v>4</v>
      </c>
      <c r="E17" s="34" t="s">
        <v>62</v>
      </c>
      <c r="F17" s="50" t="s">
        <v>71</v>
      </c>
      <c r="G17" s="51" t="s">
        <v>64</v>
      </c>
      <c r="H17" s="2" t="s">
        <v>65</v>
      </c>
      <c r="I17" s="36">
        <v>52783244</v>
      </c>
      <c r="J17" s="37" t="s">
        <v>72</v>
      </c>
      <c r="K17" s="36">
        <v>4484000</v>
      </c>
      <c r="L17" s="52"/>
      <c r="M17" s="52"/>
      <c r="N17" s="53">
        <f t="shared" si="0"/>
        <v>4484000</v>
      </c>
      <c r="O17" s="54">
        <v>4484000</v>
      </c>
      <c r="P17" s="33" t="s">
        <v>59</v>
      </c>
      <c r="Q17" s="41">
        <v>42452</v>
      </c>
      <c r="R17" s="42">
        <v>42452</v>
      </c>
      <c r="S17" s="42">
        <v>42490</v>
      </c>
      <c r="T17" s="58">
        <v>1.26</v>
      </c>
      <c r="U17" s="56"/>
      <c r="V17" s="57"/>
      <c r="W17" s="52"/>
      <c r="X17" s="46" t="s">
        <v>60</v>
      </c>
      <c r="Y17" s="52"/>
      <c r="Z17" s="44">
        <v>100</v>
      </c>
    </row>
    <row r="18" spans="2:26" ht="64.5" x14ac:dyDescent="0.25">
      <c r="B18" s="47">
        <v>5</v>
      </c>
      <c r="C18" s="48" t="s">
        <v>73</v>
      </c>
      <c r="D18" s="49">
        <v>4</v>
      </c>
      <c r="E18" s="34" t="s">
        <v>62</v>
      </c>
      <c r="F18" s="50" t="s">
        <v>74</v>
      </c>
      <c r="G18" s="51" t="s">
        <v>64</v>
      </c>
      <c r="H18" s="2" t="s">
        <v>65</v>
      </c>
      <c r="I18" s="36">
        <v>79131970</v>
      </c>
      <c r="J18" s="37" t="s">
        <v>75</v>
      </c>
      <c r="K18" s="36">
        <v>4484000</v>
      </c>
      <c r="L18" s="52"/>
      <c r="M18" s="52"/>
      <c r="N18" s="53">
        <f t="shared" si="0"/>
        <v>4484000</v>
      </c>
      <c r="O18" s="54">
        <v>4484000</v>
      </c>
      <c r="P18" s="33" t="s">
        <v>59</v>
      </c>
      <c r="Q18" s="41">
        <v>42451</v>
      </c>
      <c r="R18" s="42">
        <v>42452</v>
      </c>
      <c r="S18" s="42">
        <v>42490</v>
      </c>
      <c r="T18" s="58">
        <v>1.26</v>
      </c>
      <c r="U18" s="56"/>
      <c r="V18" s="57"/>
      <c r="W18" s="52"/>
      <c r="X18" s="46" t="s">
        <v>60</v>
      </c>
      <c r="Y18" s="52"/>
      <c r="Z18" s="44">
        <v>100</v>
      </c>
    </row>
    <row r="19" spans="2:26" ht="64.5" x14ac:dyDescent="0.25">
      <c r="B19" s="47">
        <v>6</v>
      </c>
      <c r="C19" s="48" t="s">
        <v>76</v>
      </c>
      <c r="D19" s="49">
        <v>4</v>
      </c>
      <c r="E19" s="34" t="s">
        <v>62</v>
      </c>
      <c r="F19" s="50" t="s">
        <v>77</v>
      </c>
      <c r="G19" s="51" t="s">
        <v>64</v>
      </c>
      <c r="H19" s="2" t="s">
        <v>65</v>
      </c>
      <c r="I19" s="36">
        <v>33307650</v>
      </c>
      <c r="J19" s="37" t="s">
        <v>78</v>
      </c>
      <c r="K19" s="36">
        <v>4484000</v>
      </c>
      <c r="L19" s="52"/>
      <c r="M19" s="52"/>
      <c r="N19" s="53">
        <f t="shared" si="0"/>
        <v>4484000</v>
      </c>
      <c r="O19" s="54">
        <v>4484000</v>
      </c>
      <c r="P19" s="33" t="s">
        <v>59</v>
      </c>
      <c r="Q19" s="41">
        <v>42452</v>
      </c>
      <c r="R19" s="42">
        <v>42452</v>
      </c>
      <c r="S19" s="42">
        <v>42490</v>
      </c>
      <c r="T19" s="58">
        <v>1.26</v>
      </c>
      <c r="U19" s="56"/>
      <c r="V19" s="57"/>
      <c r="W19" s="52"/>
      <c r="X19" s="46" t="s">
        <v>60</v>
      </c>
      <c r="Y19" s="52"/>
      <c r="Z19" s="44">
        <v>100</v>
      </c>
    </row>
    <row r="20" spans="2:26" ht="39" x14ac:dyDescent="0.25">
      <c r="B20" s="31">
        <v>7</v>
      </c>
      <c r="C20" s="48" t="s">
        <v>79</v>
      </c>
      <c r="D20" s="49">
        <v>4</v>
      </c>
      <c r="E20" s="34" t="s">
        <v>62</v>
      </c>
      <c r="F20" s="50" t="s">
        <v>80</v>
      </c>
      <c r="G20" s="51" t="s">
        <v>64</v>
      </c>
      <c r="H20" s="2" t="s">
        <v>65</v>
      </c>
      <c r="I20" s="36">
        <v>32294897</v>
      </c>
      <c r="J20" s="37" t="s">
        <v>81</v>
      </c>
      <c r="K20" s="36">
        <v>3186000</v>
      </c>
      <c r="L20" s="52"/>
      <c r="M20" s="52"/>
      <c r="N20" s="53">
        <f t="shared" si="0"/>
        <v>3186000</v>
      </c>
      <c r="O20" s="36">
        <v>3186000</v>
      </c>
      <c r="P20" s="33" t="s">
        <v>59</v>
      </c>
      <c r="Q20" s="41">
        <v>42458</v>
      </c>
      <c r="R20" s="42">
        <v>42464</v>
      </c>
      <c r="S20" s="42">
        <v>42490</v>
      </c>
      <c r="T20" s="58">
        <f>27/30</f>
        <v>0.9</v>
      </c>
      <c r="U20" s="56"/>
      <c r="V20" s="57"/>
      <c r="W20" s="52"/>
      <c r="X20" s="46" t="s">
        <v>60</v>
      </c>
      <c r="Y20" s="52"/>
      <c r="Z20" s="44">
        <v>100</v>
      </c>
    </row>
    <row r="21" spans="2:26" ht="39" x14ac:dyDescent="0.25">
      <c r="B21" s="47">
        <v>8</v>
      </c>
      <c r="C21" s="48" t="s">
        <v>82</v>
      </c>
      <c r="D21" s="49">
        <v>4</v>
      </c>
      <c r="E21" s="34" t="s">
        <v>62</v>
      </c>
      <c r="F21" s="50" t="s">
        <v>83</v>
      </c>
      <c r="G21" s="51" t="s">
        <v>64</v>
      </c>
      <c r="H21" s="2" t="s">
        <v>65</v>
      </c>
      <c r="I21" s="36">
        <v>80016808</v>
      </c>
      <c r="J21" s="37" t="s">
        <v>84</v>
      </c>
      <c r="K21" s="36">
        <v>2100000</v>
      </c>
      <c r="L21" s="52"/>
      <c r="M21" s="52"/>
      <c r="N21" s="53">
        <f t="shared" si="0"/>
        <v>2100000</v>
      </c>
      <c r="O21" s="36">
        <v>2100000</v>
      </c>
      <c r="P21" s="33" t="s">
        <v>59</v>
      </c>
      <c r="Q21" s="41">
        <v>42460</v>
      </c>
      <c r="R21" s="42">
        <v>42460</v>
      </c>
      <c r="S21" s="42">
        <v>42490</v>
      </c>
      <c r="T21" s="55">
        <v>1</v>
      </c>
      <c r="U21" s="56"/>
      <c r="V21" s="57"/>
      <c r="W21" s="52"/>
      <c r="X21" s="46" t="s">
        <v>60</v>
      </c>
      <c r="Y21" s="52"/>
      <c r="Z21" s="44">
        <v>100</v>
      </c>
    </row>
    <row r="22" spans="2:26" ht="39" x14ac:dyDescent="0.25">
      <c r="B22" s="47">
        <v>9</v>
      </c>
      <c r="C22" s="48" t="s">
        <v>85</v>
      </c>
      <c r="D22" s="49">
        <v>4</v>
      </c>
      <c r="E22" s="34" t="s">
        <v>62</v>
      </c>
      <c r="F22" s="50" t="s">
        <v>86</v>
      </c>
      <c r="G22" s="51" t="s">
        <v>64</v>
      </c>
      <c r="H22" s="2" t="s">
        <v>65</v>
      </c>
      <c r="I22" s="36">
        <v>79907894</v>
      </c>
      <c r="J22" s="37" t="s">
        <v>87</v>
      </c>
      <c r="K22" s="36">
        <v>2100000</v>
      </c>
      <c r="L22" s="52"/>
      <c r="M22" s="52"/>
      <c r="N22" s="53">
        <f t="shared" si="0"/>
        <v>2100000</v>
      </c>
      <c r="O22" s="36">
        <v>2100000</v>
      </c>
      <c r="P22" s="33" t="s">
        <v>59</v>
      </c>
      <c r="Q22" s="41">
        <v>42461</v>
      </c>
      <c r="R22" s="42">
        <v>42461</v>
      </c>
      <c r="S22" s="42">
        <v>42490</v>
      </c>
      <c r="T22" s="58">
        <v>1</v>
      </c>
      <c r="U22" s="56"/>
      <c r="V22" s="57"/>
      <c r="W22" s="52"/>
      <c r="X22" s="46" t="s">
        <v>60</v>
      </c>
      <c r="Y22" s="52"/>
      <c r="Z22" s="44">
        <v>100</v>
      </c>
    </row>
    <row r="23" spans="2:26" ht="39" x14ac:dyDescent="0.25">
      <c r="B23" s="31">
        <v>10</v>
      </c>
      <c r="C23" s="48" t="s">
        <v>88</v>
      </c>
      <c r="D23" s="49">
        <v>4</v>
      </c>
      <c r="E23" s="34" t="s">
        <v>62</v>
      </c>
      <c r="F23" s="50" t="s">
        <v>89</v>
      </c>
      <c r="G23" s="51" t="s">
        <v>64</v>
      </c>
      <c r="H23" s="2" t="s">
        <v>65</v>
      </c>
      <c r="I23" s="36">
        <v>80723546</v>
      </c>
      <c r="J23" s="37" t="s">
        <v>90</v>
      </c>
      <c r="K23" s="36">
        <v>3068000</v>
      </c>
      <c r="L23" s="52"/>
      <c r="M23" s="52"/>
      <c r="N23" s="53">
        <f t="shared" si="0"/>
        <v>3068000</v>
      </c>
      <c r="O23" s="36">
        <v>3068000</v>
      </c>
      <c r="P23" s="33" t="s">
        <v>59</v>
      </c>
      <c r="Q23" s="41">
        <v>42465</v>
      </c>
      <c r="R23" s="42">
        <v>42465</v>
      </c>
      <c r="S23" s="42">
        <v>42490</v>
      </c>
      <c r="T23" s="58">
        <f>26/30</f>
        <v>0.8666666666666667</v>
      </c>
      <c r="U23" s="56"/>
      <c r="V23" s="57"/>
      <c r="W23" s="52"/>
      <c r="X23" s="46" t="s">
        <v>60</v>
      </c>
      <c r="Y23" s="52"/>
      <c r="Z23" s="44">
        <v>100</v>
      </c>
    </row>
    <row r="24" spans="2:26" ht="39" x14ac:dyDescent="0.25">
      <c r="B24" s="47">
        <v>11</v>
      </c>
      <c r="C24" s="48" t="s">
        <v>91</v>
      </c>
      <c r="D24" s="49">
        <v>4</v>
      </c>
      <c r="E24" s="34" t="s">
        <v>62</v>
      </c>
      <c r="F24" s="50" t="s">
        <v>92</v>
      </c>
      <c r="G24" s="51" t="s">
        <v>64</v>
      </c>
      <c r="H24" s="2" t="s">
        <v>65</v>
      </c>
      <c r="I24" s="36">
        <v>79449966</v>
      </c>
      <c r="J24" s="37" t="s">
        <v>93</v>
      </c>
      <c r="K24" s="36">
        <v>2832000</v>
      </c>
      <c r="L24" s="52"/>
      <c r="M24" s="52"/>
      <c r="N24" s="53">
        <f t="shared" si="0"/>
        <v>2832000</v>
      </c>
      <c r="O24" s="36">
        <v>2832000</v>
      </c>
      <c r="P24" s="33" t="s">
        <v>59</v>
      </c>
      <c r="Q24" s="41">
        <v>42467</v>
      </c>
      <c r="R24" s="42">
        <v>42467</v>
      </c>
      <c r="S24" s="42">
        <v>42490</v>
      </c>
      <c r="T24" s="58">
        <v>0.8</v>
      </c>
      <c r="U24" s="56"/>
      <c r="V24" s="57"/>
      <c r="W24" s="52"/>
      <c r="X24" s="46" t="s">
        <v>60</v>
      </c>
      <c r="Y24" s="52"/>
      <c r="Z24" s="44">
        <v>100</v>
      </c>
    </row>
    <row r="25" spans="2:26" ht="64.5" x14ac:dyDescent="0.25">
      <c r="B25" s="47">
        <v>12</v>
      </c>
      <c r="C25" s="48" t="s">
        <v>94</v>
      </c>
      <c r="D25" s="49">
        <v>4</v>
      </c>
      <c r="E25" s="34" t="s">
        <v>62</v>
      </c>
      <c r="F25" s="50" t="s">
        <v>95</v>
      </c>
      <c r="G25" s="51" t="s">
        <v>64</v>
      </c>
      <c r="H25" s="2" t="s">
        <v>65</v>
      </c>
      <c r="I25" s="36">
        <v>79245304</v>
      </c>
      <c r="J25" s="37" t="s">
        <v>96</v>
      </c>
      <c r="K25" s="36">
        <v>2832000</v>
      </c>
      <c r="L25" s="52"/>
      <c r="M25" s="52"/>
      <c r="N25" s="53">
        <f t="shared" si="0"/>
        <v>2832000</v>
      </c>
      <c r="O25" s="36">
        <v>2832000</v>
      </c>
      <c r="P25" s="33" t="s">
        <v>59</v>
      </c>
      <c r="Q25" s="41">
        <v>42467</v>
      </c>
      <c r="R25" s="42">
        <v>42467</v>
      </c>
      <c r="S25" s="42">
        <v>42490</v>
      </c>
      <c r="T25" s="58">
        <v>0.8</v>
      </c>
      <c r="U25" s="56"/>
      <c r="V25" s="57"/>
      <c r="W25" s="52"/>
      <c r="X25" s="46" t="s">
        <v>60</v>
      </c>
      <c r="Y25" s="52"/>
      <c r="Z25" s="44">
        <v>100</v>
      </c>
    </row>
    <row r="26" spans="2:26" ht="30" x14ac:dyDescent="0.25">
      <c r="B26" s="31">
        <v>13</v>
      </c>
      <c r="C26" s="48" t="s">
        <v>97</v>
      </c>
      <c r="D26" s="49">
        <v>4</v>
      </c>
      <c r="E26" s="34" t="s">
        <v>62</v>
      </c>
      <c r="F26" s="50" t="s">
        <v>98</v>
      </c>
      <c r="G26" s="51" t="s">
        <v>64</v>
      </c>
      <c r="H26" s="2" t="s">
        <v>65</v>
      </c>
      <c r="I26" s="36">
        <v>19426466</v>
      </c>
      <c r="J26" s="37" t="s">
        <v>99</v>
      </c>
      <c r="K26" s="36">
        <v>4200000</v>
      </c>
      <c r="L26" s="52"/>
      <c r="M26" s="52"/>
      <c r="N26" s="53">
        <f t="shared" si="0"/>
        <v>4200000</v>
      </c>
      <c r="O26" s="36">
        <v>4200000</v>
      </c>
      <c r="P26" s="33" t="s">
        <v>59</v>
      </c>
      <c r="Q26" s="41">
        <v>42467</v>
      </c>
      <c r="R26" s="42">
        <v>42467</v>
      </c>
      <c r="S26" s="42">
        <v>42527</v>
      </c>
      <c r="T26" s="58">
        <v>2</v>
      </c>
      <c r="U26" s="56"/>
      <c r="V26" s="57"/>
      <c r="W26" s="52"/>
      <c r="X26" s="46" t="s">
        <v>60</v>
      </c>
      <c r="Y26" s="52"/>
      <c r="Z26" s="44">
        <v>100</v>
      </c>
    </row>
    <row r="27" spans="2:26" ht="51.75" x14ac:dyDescent="0.25">
      <c r="B27" s="47">
        <v>14</v>
      </c>
      <c r="C27" s="48" t="s">
        <v>100</v>
      </c>
      <c r="D27" s="49">
        <v>4</v>
      </c>
      <c r="E27" s="34" t="s">
        <v>101</v>
      </c>
      <c r="F27" s="50" t="s">
        <v>102</v>
      </c>
      <c r="G27" s="51" t="s">
        <v>103</v>
      </c>
      <c r="H27" s="4" t="s">
        <v>104</v>
      </c>
      <c r="I27" s="36">
        <v>900133046</v>
      </c>
      <c r="J27" s="37" t="s">
        <v>105</v>
      </c>
      <c r="K27" s="36">
        <v>116818185</v>
      </c>
      <c r="L27" s="52"/>
      <c r="M27" s="52"/>
      <c r="N27" s="53">
        <f t="shared" si="0"/>
        <v>116818185</v>
      </c>
      <c r="O27" s="36">
        <v>116818185</v>
      </c>
      <c r="P27" s="33" t="s">
        <v>59</v>
      </c>
      <c r="Q27" s="41">
        <v>42481</v>
      </c>
      <c r="R27" s="42">
        <v>42486</v>
      </c>
      <c r="S27" s="42">
        <v>42699</v>
      </c>
      <c r="T27" s="55">
        <v>6</v>
      </c>
      <c r="U27" s="56">
        <v>1</v>
      </c>
      <c r="V27" s="57"/>
      <c r="W27" s="52"/>
      <c r="X27" s="46" t="s">
        <v>60</v>
      </c>
      <c r="Y27" s="52"/>
      <c r="Z27" s="44">
        <v>100</v>
      </c>
    </row>
    <row r="28" spans="2:26" ht="39" x14ac:dyDescent="0.25">
      <c r="B28" s="47">
        <v>15</v>
      </c>
      <c r="C28" s="59" t="s">
        <v>106</v>
      </c>
      <c r="D28" s="49">
        <v>11</v>
      </c>
      <c r="E28" s="34" t="s">
        <v>101</v>
      </c>
      <c r="F28" s="60" t="s">
        <v>107</v>
      </c>
      <c r="G28" s="51" t="s">
        <v>108</v>
      </c>
      <c r="H28" s="4" t="s">
        <v>109</v>
      </c>
      <c r="I28" s="36"/>
      <c r="J28" s="37" t="s">
        <v>110</v>
      </c>
      <c r="K28" s="36">
        <v>72513000</v>
      </c>
      <c r="L28" s="52"/>
      <c r="M28" s="52"/>
      <c r="N28" s="53">
        <f t="shared" si="0"/>
        <v>72513000</v>
      </c>
      <c r="O28" s="54">
        <v>72513000</v>
      </c>
      <c r="P28" s="33" t="s">
        <v>59</v>
      </c>
      <c r="Q28" s="41">
        <v>42486</v>
      </c>
      <c r="R28" s="42">
        <v>42494</v>
      </c>
      <c r="S28" s="42">
        <v>42797</v>
      </c>
      <c r="T28" s="55">
        <v>10</v>
      </c>
      <c r="U28" s="56"/>
      <c r="V28" s="57"/>
      <c r="W28" s="52" t="s">
        <v>60</v>
      </c>
      <c r="X28" s="46"/>
      <c r="Y28" s="52"/>
      <c r="Z28" s="44">
        <v>100</v>
      </c>
    </row>
    <row r="29" spans="2:26" ht="30" x14ac:dyDescent="0.25">
      <c r="B29" s="31">
        <v>16</v>
      </c>
      <c r="C29" s="48" t="s">
        <v>111</v>
      </c>
      <c r="D29" s="49">
        <v>4</v>
      </c>
      <c r="E29" s="34" t="s">
        <v>62</v>
      </c>
      <c r="F29" s="50" t="s">
        <v>112</v>
      </c>
      <c r="G29" s="51" t="s">
        <v>64</v>
      </c>
      <c r="H29" s="2" t="s">
        <v>65</v>
      </c>
      <c r="I29" s="36">
        <v>80799050</v>
      </c>
      <c r="J29" s="37" t="s">
        <v>113</v>
      </c>
      <c r="K29" s="36">
        <v>35000000</v>
      </c>
      <c r="L29" s="52"/>
      <c r="M29" s="52"/>
      <c r="N29" s="53">
        <f t="shared" si="0"/>
        <v>35000000</v>
      </c>
      <c r="O29" s="36">
        <v>35000000</v>
      </c>
      <c r="P29" s="33" t="s">
        <v>59</v>
      </c>
      <c r="Q29" s="41">
        <v>42488</v>
      </c>
      <c r="R29" s="42">
        <v>42489</v>
      </c>
      <c r="S29" s="42">
        <v>42702</v>
      </c>
      <c r="T29" s="58">
        <v>7</v>
      </c>
      <c r="U29" s="56"/>
      <c r="V29" s="57"/>
      <c r="W29" s="52"/>
      <c r="X29" s="46" t="s">
        <v>60</v>
      </c>
      <c r="Y29" s="52"/>
      <c r="Z29" s="44">
        <v>100</v>
      </c>
    </row>
    <row r="30" spans="2:26" ht="51.75" x14ac:dyDescent="0.25">
      <c r="B30" s="47">
        <v>17</v>
      </c>
      <c r="C30" s="48" t="s">
        <v>114</v>
      </c>
      <c r="D30" s="49">
        <v>4</v>
      </c>
      <c r="E30" s="34" t="s">
        <v>62</v>
      </c>
      <c r="F30" s="50" t="s">
        <v>115</v>
      </c>
      <c r="G30" s="51" t="s">
        <v>64</v>
      </c>
      <c r="H30" s="2" t="s">
        <v>65</v>
      </c>
      <c r="I30" s="36">
        <v>39702087</v>
      </c>
      <c r="J30" s="37" t="s">
        <v>116</v>
      </c>
      <c r="K30" s="36">
        <v>31500000</v>
      </c>
      <c r="L30" s="52"/>
      <c r="M30" s="52"/>
      <c r="N30" s="53">
        <f t="shared" si="0"/>
        <v>31500000</v>
      </c>
      <c r="O30" s="36">
        <v>31500000</v>
      </c>
      <c r="P30" s="33" t="s">
        <v>59</v>
      </c>
      <c r="Q30" s="41">
        <v>42488</v>
      </c>
      <c r="R30" s="42">
        <v>42489</v>
      </c>
      <c r="S30" s="42">
        <v>42702</v>
      </c>
      <c r="T30" s="58">
        <v>7</v>
      </c>
      <c r="U30" s="56"/>
      <c r="V30" s="57"/>
      <c r="W30" s="52"/>
      <c r="X30" s="46" t="s">
        <v>60</v>
      </c>
      <c r="Y30" s="52"/>
      <c r="Z30" s="44">
        <v>100</v>
      </c>
    </row>
    <row r="31" spans="2:26" ht="51.75" x14ac:dyDescent="0.25">
      <c r="B31" s="47">
        <v>18</v>
      </c>
      <c r="C31" s="48" t="s">
        <v>117</v>
      </c>
      <c r="D31" s="49">
        <v>4</v>
      </c>
      <c r="E31" s="34" t="s">
        <v>62</v>
      </c>
      <c r="F31" s="50" t="s">
        <v>118</v>
      </c>
      <c r="G31" s="51" t="s">
        <v>64</v>
      </c>
      <c r="H31" s="2" t="s">
        <v>65</v>
      </c>
      <c r="I31" s="36">
        <v>79970300</v>
      </c>
      <c r="J31" s="37" t="s">
        <v>119</v>
      </c>
      <c r="K31" s="36">
        <v>35000000</v>
      </c>
      <c r="L31" s="52"/>
      <c r="M31" s="52"/>
      <c r="N31" s="53">
        <f t="shared" si="0"/>
        <v>35000000</v>
      </c>
      <c r="O31" s="36">
        <v>35000000</v>
      </c>
      <c r="P31" s="33" t="s">
        <v>59</v>
      </c>
      <c r="Q31" s="41">
        <v>42488</v>
      </c>
      <c r="R31" s="42">
        <v>42489</v>
      </c>
      <c r="S31" s="42">
        <v>42702</v>
      </c>
      <c r="T31" s="58">
        <v>7</v>
      </c>
      <c r="U31" s="56"/>
      <c r="V31" s="57"/>
      <c r="W31" s="52"/>
      <c r="X31" s="46" t="s">
        <v>60</v>
      </c>
      <c r="Y31" s="52"/>
      <c r="Z31" s="44">
        <v>100</v>
      </c>
    </row>
    <row r="32" spans="2:26" ht="39" x14ac:dyDescent="0.25">
      <c r="B32" s="31">
        <v>19</v>
      </c>
      <c r="C32" s="48" t="s">
        <v>120</v>
      </c>
      <c r="D32" s="49">
        <v>4</v>
      </c>
      <c r="E32" s="34" t="s">
        <v>62</v>
      </c>
      <c r="F32" s="50" t="s">
        <v>121</v>
      </c>
      <c r="G32" s="51" t="s">
        <v>64</v>
      </c>
      <c r="H32" s="2" t="s">
        <v>65</v>
      </c>
      <c r="I32" s="36">
        <v>72303502</v>
      </c>
      <c r="J32" s="37" t="s">
        <v>122</v>
      </c>
      <c r="K32" s="36">
        <v>35000000</v>
      </c>
      <c r="L32" s="52"/>
      <c r="M32" s="52">
        <v>10666666</v>
      </c>
      <c r="N32" s="53">
        <f t="shared" si="0"/>
        <v>45666666</v>
      </c>
      <c r="O32" s="36">
        <v>35000000</v>
      </c>
      <c r="P32" s="33" t="s">
        <v>59</v>
      </c>
      <c r="Q32" s="41">
        <v>42488</v>
      </c>
      <c r="R32" s="42">
        <v>42489</v>
      </c>
      <c r="S32" s="42">
        <v>42794</v>
      </c>
      <c r="T32" s="58">
        <v>7</v>
      </c>
      <c r="U32" s="56">
        <f>94/30</f>
        <v>3.1333333333333333</v>
      </c>
      <c r="V32" s="57"/>
      <c r="W32" s="52" t="s">
        <v>60</v>
      </c>
      <c r="X32" s="46"/>
      <c r="Y32" s="52"/>
      <c r="Z32" s="44">
        <v>76.64</v>
      </c>
    </row>
    <row r="33" spans="2:26" ht="30" x14ac:dyDescent="0.25">
      <c r="B33" s="47">
        <v>20</v>
      </c>
      <c r="C33" s="48" t="s">
        <v>123</v>
      </c>
      <c r="D33" s="49">
        <v>4</v>
      </c>
      <c r="E33" s="34" t="s">
        <v>62</v>
      </c>
      <c r="F33" s="50" t="s">
        <v>124</v>
      </c>
      <c r="G33" s="51" t="s">
        <v>64</v>
      </c>
      <c r="H33" s="2" t="s">
        <v>65</v>
      </c>
      <c r="I33" s="36">
        <v>42890658</v>
      </c>
      <c r="J33" s="37" t="s">
        <v>125</v>
      </c>
      <c r="K33" s="36">
        <v>17500000</v>
      </c>
      <c r="L33" s="52"/>
      <c r="M33" s="52">
        <v>5333334</v>
      </c>
      <c r="N33" s="53">
        <f t="shared" si="0"/>
        <v>22833334</v>
      </c>
      <c r="O33" s="36">
        <v>22833334</v>
      </c>
      <c r="P33" s="33" t="s">
        <v>59</v>
      </c>
      <c r="Q33" s="41">
        <v>42489</v>
      </c>
      <c r="R33" s="42">
        <v>42489</v>
      </c>
      <c r="S33" s="42">
        <v>42794</v>
      </c>
      <c r="T33" s="58">
        <v>7</v>
      </c>
      <c r="U33" s="56">
        <f>94/30</f>
        <v>3.1333333333333333</v>
      </c>
      <c r="V33" s="57"/>
      <c r="W33" s="52" t="s">
        <v>60</v>
      </c>
      <c r="X33" s="46"/>
      <c r="Y33" s="52"/>
      <c r="Z33" s="44">
        <v>100</v>
      </c>
    </row>
    <row r="34" spans="2:26" ht="51.75" x14ac:dyDescent="0.25">
      <c r="B34" s="47">
        <v>21</v>
      </c>
      <c r="C34" s="48" t="s">
        <v>126</v>
      </c>
      <c r="D34" s="49">
        <v>4</v>
      </c>
      <c r="E34" s="34" t="s">
        <v>62</v>
      </c>
      <c r="F34" s="50" t="s">
        <v>127</v>
      </c>
      <c r="G34" s="51" t="s">
        <v>64</v>
      </c>
      <c r="H34" s="2" t="s">
        <v>65</v>
      </c>
      <c r="I34" s="36">
        <v>52409447</v>
      </c>
      <c r="J34" s="37" t="s">
        <v>128</v>
      </c>
      <c r="K34" s="36">
        <v>35000000</v>
      </c>
      <c r="L34" s="52"/>
      <c r="M34" s="52"/>
      <c r="N34" s="53">
        <f t="shared" si="0"/>
        <v>35000000</v>
      </c>
      <c r="O34" s="36">
        <v>35000000</v>
      </c>
      <c r="P34" s="33" t="s">
        <v>59</v>
      </c>
      <c r="Q34" s="41">
        <v>42489</v>
      </c>
      <c r="R34" s="42">
        <v>42489</v>
      </c>
      <c r="S34" s="42">
        <v>42702</v>
      </c>
      <c r="T34" s="58">
        <v>7</v>
      </c>
      <c r="U34" s="56"/>
      <c r="V34" s="57"/>
      <c r="W34" s="52"/>
      <c r="X34" s="46" t="s">
        <v>60</v>
      </c>
      <c r="Y34" s="52"/>
      <c r="Z34" s="44">
        <v>100</v>
      </c>
    </row>
    <row r="35" spans="2:26" ht="30" x14ac:dyDescent="0.25">
      <c r="B35" s="31">
        <v>22</v>
      </c>
      <c r="C35" s="48" t="s">
        <v>129</v>
      </c>
      <c r="D35" s="49">
        <v>4</v>
      </c>
      <c r="E35" s="34" t="s">
        <v>62</v>
      </c>
      <c r="F35" s="50" t="s">
        <v>130</v>
      </c>
      <c r="G35" s="51" t="s">
        <v>64</v>
      </c>
      <c r="H35" s="2" t="s">
        <v>65</v>
      </c>
      <c r="I35" s="36">
        <v>39556133</v>
      </c>
      <c r="J35" s="37" t="s">
        <v>131</v>
      </c>
      <c r="K35" s="36">
        <v>49000000</v>
      </c>
      <c r="L35" s="52"/>
      <c r="M35" s="52"/>
      <c r="N35" s="53">
        <f t="shared" si="0"/>
        <v>49000000</v>
      </c>
      <c r="O35" s="36">
        <v>49000000</v>
      </c>
      <c r="P35" s="33" t="s">
        <v>59</v>
      </c>
      <c r="Q35" s="41">
        <v>42489</v>
      </c>
      <c r="R35" s="42">
        <v>42489</v>
      </c>
      <c r="S35" s="42">
        <v>42702</v>
      </c>
      <c r="T35" s="58">
        <v>7</v>
      </c>
      <c r="U35" s="56"/>
      <c r="V35" s="57"/>
      <c r="W35" s="52"/>
      <c r="X35" s="46" t="s">
        <v>60</v>
      </c>
      <c r="Y35" s="52"/>
      <c r="Z35" s="44">
        <v>100</v>
      </c>
    </row>
    <row r="36" spans="2:26" ht="51.75" x14ac:dyDescent="0.25">
      <c r="B36" s="47">
        <v>23</v>
      </c>
      <c r="C36" s="48" t="s">
        <v>132</v>
      </c>
      <c r="D36" s="49">
        <v>4</v>
      </c>
      <c r="E36" s="34" t="s">
        <v>62</v>
      </c>
      <c r="F36" s="50" t="s">
        <v>133</v>
      </c>
      <c r="G36" s="51" t="s">
        <v>64</v>
      </c>
      <c r="H36" s="2" t="s">
        <v>65</v>
      </c>
      <c r="I36" s="36">
        <v>79891716</v>
      </c>
      <c r="J36" s="37" t="s">
        <v>134</v>
      </c>
      <c r="K36" s="36">
        <v>49000000</v>
      </c>
      <c r="L36" s="52"/>
      <c r="M36" s="52"/>
      <c r="N36" s="53">
        <f t="shared" si="0"/>
        <v>49000000</v>
      </c>
      <c r="O36" s="36">
        <v>49000000</v>
      </c>
      <c r="P36" s="33" t="s">
        <v>59</v>
      </c>
      <c r="Q36" s="41">
        <v>42489</v>
      </c>
      <c r="R36" s="42">
        <v>42489</v>
      </c>
      <c r="S36" s="42">
        <v>42702</v>
      </c>
      <c r="T36" s="58">
        <v>7</v>
      </c>
      <c r="U36" s="56"/>
      <c r="V36" s="57"/>
      <c r="W36" s="52"/>
      <c r="X36" s="46" t="s">
        <v>60</v>
      </c>
      <c r="Y36" s="52"/>
      <c r="Z36" s="44">
        <v>100</v>
      </c>
    </row>
    <row r="37" spans="2:26" ht="51.75" x14ac:dyDescent="0.25">
      <c r="B37" s="47">
        <v>24</v>
      </c>
      <c r="C37" s="48" t="s">
        <v>135</v>
      </c>
      <c r="D37" s="49">
        <v>4</v>
      </c>
      <c r="E37" s="34" t="s">
        <v>62</v>
      </c>
      <c r="F37" s="50" t="s">
        <v>136</v>
      </c>
      <c r="G37" s="51" t="s">
        <v>64</v>
      </c>
      <c r="H37" s="2" t="s">
        <v>65</v>
      </c>
      <c r="I37" s="36">
        <v>1030585034</v>
      </c>
      <c r="J37" s="37" t="s">
        <v>137</v>
      </c>
      <c r="K37" s="36">
        <v>21000000</v>
      </c>
      <c r="L37" s="52"/>
      <c r="M37" s="52">
        <v>6100000</v>
      </c>
      <c r="N37" s="53">
        <f t="shared" si="0"/>
        <v>27100000</v>
      </c>
      <c r="O37" s="54">
        <v>27100000</v>
      </c>
      <c r="P37" s="33" t="s">
        <v>59</v>
      </c>
      <c r="Q37" s="41">
        <v>42489</v>
      </c>
      <c r="R37" s="42">
        <v>42492</v>
      </c>
      <c r="S37" s="42">
        <v>42705</v>
      </c>
      <c r="T37" s="58">
        <v>7</v>
      </c>
      <c r="U37" s="56">
        <f>91/30</f>
        <v>3.0333333333333332</v>
      </c>
      <c r="V37" s="57"/>
      <c r="W37" s="52" t="s">
        <v>60</v>
      </c>
      <c r="X37" s="46"/>
      <c r="Y37" s="52"/>
      <c r="Z37" s="44">
        <v>100</v>
      </c>
    </row>
    <row r="38" spans="2:26" ht="51.75" x14ac:dyDescent="0.25">
      <c r="B38" s="31">
        <v>25</v>
      </c>
      <c r="C38" s="48" t="s">
        <v>138</v>
      </c>
      <c r="D38" s="49">
        <v>4</v>
      </c>
      <c r="E38" s="34" t="s">
        <v>62</v>
      </c>
      <c r="F38" s="50" t="s">
        <v>139</v>
      </c>
      <c r="G38" s="51" t="s">
        <v>64</v>
      </c>
      <c r="H38" s="2" t="s">
        <v>65</v>
      </c>
      <c r="I38" s="36">
        <v>19339243</v>
      </c>
      <c r="J38" s="37" t="s">
        <v>140</v>
      </c>
      <c r="K38" s="36">
        <v>31500000</v>
      </c>
      <c r="L38" s="52"/>
      <c r="M38" s="52">
        <v>9150000</v>
      </c>
      <c r="N38" s="53">
        <f t="shared" si="0"/>
        <v>40650000</v>
      </c>
      <c r="O38" s="54">
        <v>40650000</v>
      </c>
      <c r="P38" s="33" t="s">
        <v>59</v>
      </c>
      <c r="Q38" s="41">
        <v>42489</v>
      </c>
      <c r="R38" s="42">
        <v>42492</v>
      </c>
      <c r="S38" s="42">
        <v>42794</v>
      </c>
      <c r="T38" s="58">
        <v>7</v>
      </c>
      <c r="U38" s="56">
        <f>91/30</f>
        <v>3.0333333333333332</v>
      </c>
      <c r="V38" s="57"/>
      <c r="W38" s="52"/>
      <c r="X38" s="46" t="s">
        <v>60</v>
      </c>
      <c r="Y38" s="52"/>
      <c r="Z38" s="44">
        <v>100</v>
      </c>
    </row>
    <row r="39" spans="2:26" ht="39" x14ac:dyDescent="0.25">
      <c r="B39" s="47">
        <v>26</v>
      </c>
      <c r="C39" s="48" t="s">
        <v>141</v>
      </c>
      <c r="D39" s="49">
        <v>4</v>
      </c>
      <c r="E39" s="34" t="s">
        <v>62</v>
      </c>
      <c r="F39" s="50" t="s">
        <v>142</v>
      </c>
      <c r="G39" s="51" t="s">
        <v>64</v>
      </c>
      <c r="H39" s="2" t="s">
        <v>65</v>
      </c>
      <c r="I39" s="36">
        <v>30319955</v>
      </c>
      <c r="J39" s="37" t="s">
        <v>143</v>
      </c>
      <c r="K39" s="36">
        <v>35000000</v>
      </c>
      <c r="L39" s="52"/>
      <c r="M39" s="52">
        <v>10166666</v>
      </c>
      <c r="N39" s="53">
        <f t="shared" si="0"/>
        <v>45166666</v>
      </c>
      <c r="O39" s="54">
        <v>45166666</v>
      </c>
      <c r="P39" s="33" t="s">
        <v>59</v>
      </c>
      <c r="Q39" s="41">
        <v>42489</v>
      </c>
      <c r="R39" s="42">
        <v>42492</v>
      </c>
      <c r="S39" s="42">
        <v>43097</v>
      </c>
      <c r="T39" s="58">
        <v>7</v>
      </c>
      <c r="U39" s="56">
        <f>91/30</f>
        <v>3.0333333333333332</v>
      </c>
      <c r="V39" s="57"/>
      <c r="W39" s="52" t="s">
        <v>60</v>
      </c>
      <c r="X39" s="46"/>
      <c r="Y39" s="52"/>
      <c r="Z39" s="44">
        <v>100</v>
      </c>
    </row>
    <row r="40" spans="2:26" ht="39" x14ac:dyDescent="0.25">
      <c r="B40" s="47">
        <v>27</v>
      </c>
      <c r="C40" s="48" t="s">
        <v>144</v>
      </c>
      <c r="D40" s="49">
        <v>4</v>
      </c>
      <c r="E40" s="34" t="s">
        <v>62</v>
      </c>
      <c r="F40" s="50" t="s">
        <v>145</v>
      </c>
      <c r="G40" s="51" t="s">
        <v>64</v>
      </c>
      <c r="H40" s="2" t="s">
        <v>65</v>
      </c>
      <c r="I40" s="36">
        <v>1016070013</v>
      </c>
      <c r="J40" s="37" t="s">
        <v>146</v>
      </c>
      <c r="K40" s="36">
        <v>8400000</v>
      </c>
      <c r="L40" s="52"/>
      <c r="M40" s="52">
        <v>1000000</v>
      </c>
      <c r="N40" s="53">
        <f t="shared" si="0"/>
        <v>9400000</v>
      </c>
      <c r="O40" s="54">
        <v>8800000</v>
      </c>
      <c r="P40" s="33" t="s">
        <v>59</v>
      </c>
      <c r="Q40" s="41">
        <v>42492</v>
      </c>
      <c r="R40" s="42">
        <v>42496</v>
      </c>
      <c r="S40" s="42">
        <v>42734</v>
      </c>
      <c r="T40" s="58">
        <v>7</v>
      </c>
      <c r="U40" s="56">
        <f>25/30</f>
        <v>0.83333333333333337</v>
      </c>
      <c r="V40" s="57"/>
      <c r="W40" s="52"/>
      <c r="X40" s="46" t="s">
        <v>60</v>
      </c>
      <c r="Y40" s="52"/>
      <c r="Z40" s="44">
        <v>93.61</v>
      </c>
    </row>
    <row r="41" spans="2:26" ht="30" x14ac:dyDescent="0.25">
      <c r="B41" s="31">
        <v>28</v>
      </c>
      <c r="C41" s="48" t="s">
        <v>147</v>
      </c>
      <c r="D41" s="49">
        <v>4</v>
      </c>
      <c r="E41" s="34" t="s">
        <v>62</v>
      </c>
      <c r="F41" s="50" t="s">
        <v>148</v>
      </c>
      <c r="G41" s="51" t="s">
        <v>64</v>
      </c>
      <c r="H41" s="2" t="s">
        <v>65</v>
      </c>
      <c r="I41" s="36">
        <v>79125997</v>
      </c>
      <c r="J41" s="37" t="s">
        <v>149</v>
      </c>
      <c r="K41" s="36">
        <v>14000000</v>
      </c>
      <c r="L41" s="52"/>
      <c r="M41" s="52">
        <v>1266666</v>
      </c>
      <c r="N41" s="53">
        <f t="shared" si="0"/>
        <v>15266666</v>
      </c>
      <c r="O41" s="54">
        <v>14266666</v>
      </c>
      <c r="P41" s="33" t="s">
        <v>59</v>
      </c>
      <c r="Q41" s="41">
        <v>42492</v>
      </c>
      <c r="R41" s="42">
        <v>42502</v>
      </c>
      <c r="S41" s="42">
        <v>42734</v>
      </c>
      <c r="T41" s="58">
        <v>7</v>
      </c>
      <c r="U41" s="56">
        <f>19/30</f>
        <v>0.6333333333333333</v>
      </c>
      <c r="V41" s="57"/>
      <c r="W41" s="52"/>
      <c r="X41" s="46" t="s">
        <v>60</v>
      </c>
      <c r="Y41" s="52"/>
      <c r="Z41" s="44">
        <v>93.44</v>
      </c>
    </row>
    <row r="42" spans="2:26" ht="51.75" x14ac:dyDescent="0.25">
      <c r="B42" s="47">
        <v>29</v>
      </c>
      <c r="C42" s="48" t="s">
        <v>150</v>
      </c>
      <c r="D42" s="49">
        <v>4</v>
      </c>
      <c r="E42" s="34" t="s">
        <v>62</v>
      </c>
      <c r="F42" s="50" t="s">
        <v>151</v>
      </c>
      <c r="G42" s="51" t="s">
        <v>64</v>
      </c>
      <c r="H42" s="2" t="s">
        <v>65</v>
      </c>
      <c r="I42" s="36">
        <v>87063737</v>
      </c>
      <c r="J42" s="37" t="s">
        <v>152</v>
      </c>
      <c r="K42" s="36">
        <v>35000000</v>
      </c>
      <c r="L42" s="52"/>
      <c r="M42" s="52">
        <v>10000001</v>
      </c>
      <c r="N42" s="53">
        <f t="shared" si="0"/>
        <v>45000001</v>
      </c>
      <c r="O42" s="54">
        <v>37166667</v>
      </c>
      <c r="P42" s="33" t="s">
        <v>59</v>
      </c>
      <c r="Q42" s="41">
        <v>42492</v>
      </c>
      <c r="R42" s="42">
        <v>42493</v>
      </c>
      <c r="S42" s="42">
        <v>42794</v>
      </c>
      <c r="T42" s="58">
        <v>7</v>
      </c>
      <c r="U42" s="56">
        <v>3</v>
      </c>
      <c r="V42" s="57"/>
      <c r="W42" s="52" t="s">
        <v>60</v>
      </c>
      <c r="X42" s="46"/>
      <c r="Y42" s="52"/>
      <c r="Z42" s="44">
        <v>82.59</v>
      </c>
    </row>
    <row r="43" spans="2:26" ht="90" x14ac:dyDescent="0.25">
      <c r="B43" s="47">
        <v>30</v>
      </c>
      <c r="C43" s="48" t="s">
        <v>153</v>
      </c>
      <c r="D43" s="49">
        <v>4</v>
      </c>
      <c r="E43" s="34" t="s">
        <v>62</v>
      </c>
      <c r="F43" s="50" t="s">
        <v>154</v>
      </c>
      <c r="G43" s="51" t="s">
        <v>64</v>
      </c>
      <c r="H43" s="2" t="s">
        <v>65</v>
      </c>
      <c r="I43" s="36">
        <v>79862957</v>
      </c>
      <c r="J43" s="37" t="s">
        <v>155</v>
      </c>
      <c r="K43" s="36">
        <v>49000000</v>
      </c>
      <c r="L43" s="52"/>
      <c r="M43" s="52"/>
      <c r="N43" s="53">
        <f t="shared" si="0"/>
        <v>49000000</v>
      </c>
      <c r="O43" s="54">
        <v>40133333</v>
      </c>
      <c r="P43" s="33" t="s">
        <v>59</v>
      </c>
      <c r="Q43" s="41">
        <v>42492</v>
      </c>
      <c r="R43" s="42">
        <v>42496</v>
      </c>
      <c r="S43" s="42">
        <v>42709</v>
      </c>
      <c r="T43" s="58">
        <v>7</v>
      </c>
      <c r="U43" s="56"/>
      <c r="V43" s="57"/>
      <c r="W43" s="52"/>
      <c r="X43" s="46" t="s">
        <v>60</v>
      </c>
      <c r="Y43" s="52"/>
      <c r="Z43" s="44">
        <v>81.900000000000006</v>
      </c>
    </row>
    <row r="44" spans="2:26" ht="39" x14ac:dyDescent="0.25">
      <c r="B44" s="31">
        <v>31</v>
      </c>
      <c r="C44" s="48" t="s">
        <v>156</v>
      </c>
      <c r="D44" s="49">
        <v>4</v>
      </c>
      <c r="E44" s="34" t="s">
        <v>62</v>
      </c>
      <c r="F44" s="50" t="s">
        <v>157</v>
      </c>
      <c r="G44" s="51" t="s">
        <v>64</v>
      </c>
      <c r="H44" s="2" t="s">
        <v>65</v>
      </c>
      <c r="I44" s="36">
        <v>79122763</v>
      </c>
      <c r="J44" s="37" t="s">
        <v>158</v>
      </c>
      <c r="K44" s="36">
        <v>24500000</v>
      </c>
      <c r="L44" s="52"/>
      <c r="M44" s="52"/>
      <c r="N44" s="53">
        <f t="shared" si="0"/>
        <v>24500000</v>
      </c>
      <c r="O44" s="36">
        <v>24500000</v>
      </c>
      <c r="P44" s="33" t="s">
        <v>59</v>
      </c>
      <c r="Q44" s="41">
        <v>42492</v>
      </c>
      <c r="R44" s="42">
        <v>42494</v>
      </c>
      <c r="S44" s="42">
        <v>42707</v>
      </c>
      <c r="T44" s="58">
        <v>7</v>
      </c>
      <c r="U44" s="56"/>
      <c r="V44" s="57"/>
      <c r="W44" s="52"/>
      <c r="X44" s="46" t="s">
        <v>60</v>
      </c>
      <c r="Y44" s="52"/>
      <c r="Z44" s="44">
        <v>100</v>
      </c>
    </row>
    <row r="45" spans="2:26" ht="77.25" x14ac:dyDescent="0.25">
      <c r="B45" s="47">
        <v>32</v>
      </c>
      <c r="C45" s="48" t="s">
        <v>159</v>
      </c>
      <c r="D45" s="49">
        <v>4</v>
      </c>
      <c r="E45" s="34" t="s">
        <v>62</v>
      </c>
      <c r="F45" s="50" t="s">
        <v>160</v>
      </c>
      <c r="G45" s="51" t="s">
        <v>161</v>
      </c>
      <c r="H45" s="4" t="s">
        <v>162</v>
      </c>
      <c r="I45" s="36">
        <v>860518862</v>
      </c>
      <c r="J45" s="37" t="s">
        <v>163</v>
      </c>
      <c r="K45" s="36">
        <v>744638191</v>
      </c>
      <c r="L45" s="52"/>
      <c r="M45" s="52">
        <v>128619324</v>
      </c>
      <c r="N45" s="53">
        <f t="shared" si="0"/>
        <v>873257515</v>
      </c>
      <c r="O45" s="54">
        <v>406901597</v>
      </c>
      <c r="P45" s="33" t="s">
        <v>59</v>
      </c>
      <c r="Q45" s="41">
        <v>42402</v>
      </c>
      <c r="R45" s="42">
        <v>42495</v>
      </c>
      <c r="S45" s="42">
        <v>42829</v>
      </c>
      <c r="T45" s="55">
        <v>11</v>
      </c>
      <c r="U45" s="56"/>
      <c r="V45" s="57"/>
      <c r="W45" s="52" t="s">
        <v>60</v>
      </c>
      <c r="X45" s="46"/>
      <c r="Y45" s="52"/>
      <c r="Z45" s="44">
        <v>46.59</v>
      </c>
    </row>
    <row r="46" spans="2:26" ht="39" x14ac:dyDescent="0.25">
      <c r="B46" s="47">
        <v>33</v>
      </c>
      <c r="C46" s="48" t="s">
        <v>164</v>
      </c>
      <c r="D46" s="49">
        <v>4</v>
      </c>
      <c r="E46" s="34" t="s">
        <v>62</v>
      </c>
      <c r="F46" s="50" t="s">
        <v>165</v>
      </c>
      <c r="G46" s="51" t="s">
        <v>64</v>
      </c>
      <c r="H46" s="2" t="s">
        <v>65</v>
      </c>
      <c r="I46" s="36">
        <v>1032384098</v>
      </c>
      <c r="J46" s="37" t="s">
        <v>166</v>
      </c>
      <c r="K46" s="36">
        <v>31500000</v>
      </c>
      <c r="L46" s="52"/>
      <c r="M46" s="52">
        <v>8850000</v>
      </c>
      <c r="N46" s="53">
        <f t="shared" si="0"/>
        <v>40350000</v>
      </c>
      <c r="O46" s="54">
        <v>33300000</v>
      </c>
      <c r="P46" s="33" t="s">
        <v>59</v>
      </c>
      <c r="Q46" s="41">
        <v>42493</v>
      </c>
      <c r="R46" s="42">
        <v>42494</v>
      </c>
      <c r="S46" s="42">
        <v>42794</v>
      </c>
      <c r="T46" s="58">
        <v>7</v>
      </c>
      <c r="U46" s="56">
        <f>89/30</f>
        <v>2.9666666666666668</v>
      </c>
      <c r="V46" s="57"/>
      <c r="W46" s="52" t="s">
        <v>60</v>
      </c>
      <c r="X46" s="46"/>
      <c r="Y46" s="52"/>
      <c r="Z46" s="44">
        <v>82.52</v>
      </c>
    </row>
    <row r="47" spans="2:26" ht="39" x14ac:dyDescent="0.25">
      <c r="B47" s="31">
        <v>34</v>
      </c>
      <c r="C47" s="48" t="s">
        <v>167</v>
      </c>
      <c r="D47" s="49">
        <v>4</v>
      </c>
      <c r="E47" s="34" t="s">
        <v>101</v>
      </c>
      <c r="F47" s="50" t="s">
        <v>168</v>
      </c>
      <c r="G47" s="51" t="s">
        <v>64</v>
      </c>
      <c r="H47" s="2" t="s">
        <v>65</v>
      </c>
      <c r="I47" s="36">
        <v>79230414</v>
      </c>
      <c r="J47" s="37" t="s">
        <v>169</v>
      </c>
      <c r="K47" s="36">
        <v>49000000</v>
      </c>
      <c r="L47" s="52"/>
      <c r="M47" s="52">
        <v>12366666</v>
      </c>
      <c r="N47" s="53">
        <f t="shared" si="0"/>
        <v>61366666</v>
      </c>
      <c r="O47" s="54">
        <v>50400000</v>
      </c>
      <c r="P47" s="33" t="s">
        <v>59</v>
      </c>
      <c r="Q47" s="41">
        <v>42493</v>
      </c>
      <c r="R47" s="42">
        <v>42500</v>
      </c>
      <c r="S47" s="42">
        <v>42794</v>
      </c>
      <c r="T47" s="58">
        <v>7</v>
      </c>
      <c r="U47" s="56">
        <f>91/30</f>
        <v>3.0333333333333332</v>
      </c>
      <c r="V47" s="57"/>
      <c r="W47" s="52" t="s">
        <v>60</v>
      </c>
      <c r="X47" s="46"/>
      <c r="Y47" s="52"/>
      <c r="Z47" s="44">
        <v>82.12</v>
      </c>
    </row>
    <row r="48" spans="2:26" ht="39" x14ac:dyDescent="0.25">
      <c r="B48" s="47">
        <v>35</v>
      </c>
      <c r="C48" s="48" t="s">
        <v>170</v>
      </c>
      <c r="D48" s="49">
        <v>4</v>
      </c>
      <c r="E48" s="34" t="s">
        <v>62</v>
      </c>
      <c r="F48" s="50" t="s">
        <v>171</v>
      </c>
      <c r="G48" s="51" t="s">
        <v>64</v>
      </c>
      <c r="H48" s="2" t="s">
        <v>65</v>
      </c>
      <c r="I48" s="36">
        <v>1012325528</v>
      </c>
      <c r="J48" s="37" t="s">
        <v>172</v>
      </c>
      <c r="K48" s="36">
        <v>31500000</v>
      </c>
      <c r="L48" s="52"/>
      <c r="M48" s="52">
        <v>8850000</v>
      </c>
      <c r="N48" s="53">
        <f t="shared" si="0"/>
        <v>40350000</v>
      </c>
      <c r="O48" s="54">
        <v>33300000</v>
      </c>
      <c r="P48" s="33" t="s">
        <v>59</v>
      </c>
      <c r="Q48" s="41">
        <v>42493</v>
      </c>
      <c r="R48" s="42">
        <v>42494</v>
      </c>
      <c r="S48" s="42">
        <v>42794</v>
      </c>
      <c r="T48" s="58">
        <v>7</v>
      </c>
      <c r="U48" s="56">
        <f>89/30</f>
        <v>2.9666666666666668</v>
      </c>
      <c r="V48" s="57"/>
      <c r="W48" s="52" t="s">
        <v>60</v>
      </c>
      <c r="X48" s="46"/>
      <c r="Y48" s="52"/>
      <c r="Z48" s="44">
        <v>82.52</v>
      </c>
    </row>
    <row r="49" spans="2:26" x14ac:dyDescent="0.25">
      <c r="B49" s="47">
        <v>36</v>
      </c>
      <c r="C49" s="61" t="s">
        <v>173</v>
      </c>
      <c r="D49" s="47" t="s">
        <v>173</v>
      </c>
      <c r="E49" s="62" t="s">
        <v>173</v>
      </c>
      <c r="F49" s="63" t="s">
        <v>173</v>
      </c>
      <c r="G49" s="47" t="s">
        <v>173</v>
      </c>
      <c r="H49" s="62" t="s">
        <v>173</v>
      </c>
      <c r="I49" s="36"/>
      <c r="J49" s="37" t="s">
        <v>173</v>
      </c>
      <c r="K49" s="36" t="s">
        <v>173</v>
      </c>
      <c r="L49" s="64" t="s">
        <v>173</v>
      </c>
      <c r="M49" s="64" t="s">
        <v>173</v>
      </c>
      <c r="N49" s="64" t="s">
        <v>173</v>
      </c>
      <c r="O49" s="64" t="s">
        <v>173</v>
      </c>
      <c r="P49" s="33" t="s">
        <v>59</v>
      </c>
      <c r="Q49" s="41" t="s">
        <v>173</v>
      </c>
      <c r="R49" s="42" t="s">
        <v>173</v>
      </c>
      <c r="S49" s="42" t="s">
        <v>173</v>
      </c>
      <c r="T49" s="65" t="s">
        <v>173</v>
      </c>
      <c r="U49" s="64" t="s">
        <v>173</v>
      </c>
      <c r="V49" s="57"/>
      <c r="W49" s="52"/>
      <c r="X49" s="46" t="s">
        <v>60</v>
      </c>
      <c r="Y49" s="52"/>
      <c r="Z49" s="44"/>
    </row>
    <row r="50" spans="2:26" ht="51.75" x14ac:dyDescent="0.25">
      <c r="B50" s="31">
        <v>37</v>
      </c>
      <c r="C50" s="48" t="s">
        <v>174</v>
      </c>
      <c r="D50" s="49">
        <v>4</v>
      </c>
      <c r="E50" s="34" t="s">
        <v>62</v>
      </c>
      <c r="F50" s="50" t="s">
        <v>175</v>
      </c>
      <c r="G50" s="51" t="s">
        <v>64</v>
      </c>
      <c r="H50" s="2" t="s">
        <v>65</v>
      </c>
      <c r="I50" s="36">
        <v>79246027</v>
      </c>
      <c r="J50" s="37" t="s">
        <v>176</v>
      </c>
      <c r="K50" s="36">
        <v>38500000</v>
      </c>
      <c r="L50" s="52"/>
      <c r="M50" s="52">
        <v>9350000</v>
      </c>
      <c r="N50" s="53">
        <f t="shared" ref="N50:N81" si="1">K50+L50+M50</f>
        <v>47850000</v>
      </c>
      <c r="O50" s="54">
        <v>39233333</v>
      </c>
      <c r="P50" s="33" t="s">
        <v>59</v>
      </c>
      <c r="Q50" s="41">
        <v>42502</v>
      </c>
      <c r="R50" s="42">
        <v>42502</v>
      </c>
      <c r="S50" s="42">
        <v>42794</v>
      </c>
      <c r="T50" s="58">
        <v>7</v>
      </c>
      <c r="U50" s="56">
        <f>81/30</f>
        <v>2.7</v>
      </c>
      <c r="V50" s="57"/>
      <c r="W50" s="52"/>
      <c r="X50" s="46" t="s">
        <v>60</v>
      </c>
      <c r="Y50" s="52"/>
      <c r="Z50" s="44">
        <v>81.99</v>
      </c>
    </row>
    <row r="51" spans="2:26" ht="51.75" x14ac:dyDescent="0.25">
      <c r="B51" s="47">
        <v>38</v>
      </c>
      <c r="C51" s="61" t="s">
        <v>177</v>
      </c>
      <c r="D51" s="49"/>
      <c r="E51" s="34" t="s">
        <v>101</v>
      </c>
      <c r="F51" s="60" t="s">
        <v>178</v>
      </c>
      <c r="G51" s="4" t="s">
        <v>161</v>
      </c>
      <c r="H51" s="4" t="s">
        <v>162</v>
      </c>
      <c r="I51" s="36">
        <v>830070987</v>
      </c>
      <c r="J51" s="37" t="s">
        <v>179</v>
      </c>
      <c r="K51" s="36">
        <v>87950750</v>
      </c>
      <c r="L51" s="52"/>
      <c r="M51" s="52"/>
      <c r="N51" s="53">
        <f t="shared" si="1"/>
        <v>87950750</v>
      </c>
      <c r="O51" s="54">
        <v>0</v>
      </c>
      <c r="P51" s="33" t="s">
        <v>59</v>
      </c>
      <c r="Q51" s="41">
        <v>42507</v>
      </c>
      <c r="R51" s="42">
        <v>42513</v>
      </c>
      <c r="S51" s="42">
        <v>42877</v>
      </c>
      <c r="T51" s="55">
        <v>12</v>
      </c>
      <c r="U51" s="56"/>
      <c r="V51" s="57"/>
      <c r="W51" s="52" t="s">
        <v>60</v>
      </c>
      <c r="X51" s="46"/>
      <c r="Y51" s="52"/>
      <c r="Z51" s="44">
        <f>O51/N51</f>
        <v>0</v>
      </c>
    </row>
    <row r="52" spans="2:26" ht="51.75" x14ac:dyDescent="0.25">
      <c r="B52" s="47">
        <v>39</v>
      </c>
      <c r="C52" s="48" t="s">
        <v>180</v>
      </c>
      <c r="D52" s="49">
        <v>4</v>
      </c>
      <c r="E52" s="34" t="s">
        <v>62</v>
      </c>
      <c r="F52" s="50" t="s">
        <v>181</v>
      </c>
      <c r="G52" s="51" t="s">
        <v>64</v>
      </c>
      <c r="H52" s="4" t="s">
        <v>65</v>
      </c>
      <c r="I52" s="36">
        <v>52981037</v>
      </c>
      <c r="J52" s="37" t="s">
        <v>182</v>
      </c>
      <c r="K52" s="36">
        <v>12000000</v>
      </c>
      <c r="L52" s="52"/>
      <c r="M52" s="52">
        <v>2400000</v>
      </c>
      <c r="N52" s="53">
        <f t="shared" si="1"/>
        <v>14400000</v>
      </c>
      <c r="O52" s="54">
        <v>13400000</v>
      </c>
      <c r="P52" s="33" t="s">
        <v>59</v>
      </c>
      <c r="Q52" s="41">
        <v>42514</v>
      </c>
      <c r="R52" s="42">
        <v>42515</v>
      </c>
      <c r="S52" s="42">
        <v>42734</v>
      </c>
      <c r="T52" s="55">
        <v>6</v>
      </c>
      <c r="U52" s="56">
        <f>36/30</f>
        <v>1.2</v>
      </c>
      <c r="V52" s="57"/>
      <c r="W52" s="52"/>
      <c r="X52" s="46" t="s">
        <v>60</v>
      </c>
      <c r="Y52" s="52"/>
      <c r="Z52" s="44" t="s">
        <v>183</v>
      </c>
    </row>
    <row r="53" spans="2:26" ht="77.25" x14ac:dyDescent="0.25">
      <c r="B53" s="47">
        <v>40</v>
      </c>
      <c r="C53" s="48" t="s">
        <v>184</v>
      </c>
      <c r="D53" s="49">
        <v>4</v>
      </c>
      <c r="E53" s="34" t="s">
        <v>62</v>
      </c>
      <c r="F53" s="50" t="s">
        <v>185</v>
      </c>
      <c r="G53" s="51" t="s">
        <v>64</v>
      </c>
      <c r="H53" s="2" t="s">
        <v>65</v>
      </c>
      <c r="I53" s="36">
        <v>7185519</v>
      </c>
      <c r="J53" s="37" t="s">
        <v>186</v>
      </c>
      <c r="K53" s="36">
        <v>30000000</v>
      </c>
      <c r="L53" s="52"/>
      <c r="M53" s="52"/>
      <c r="N53" s="53">
        <f t="shared" si="1"/>
        <v>30000000</v>
      </c>
      <c r="O53" s="54">
        <v>18833333</v>
      </c>
      <c r="P53" s="33" t="s">
        <v>59</v>
      </c>
      <c r="Q53" s="41">
        <v>42515</v>
      </c>
      <c r="R53" s="42">
        <v>42516</v>
      </c>
      <c r="S53" s="42">
        <v>42699</v>
      </c>
      <c r="T53" s="55">
        <v>6</v>
      </c>
      <c r="U53" s="56"/>
      <c r="V53" s="57"/>
      <c r="W53" s="52"/>
      <c r="X53" s="46" t="s">
        <v>60</v>
      </c>
      <c r="Y53" s="52"/>
      <c r="Z53" s="44">
        <v>62.77</v>
      </c>
    </row>
    <row r="54" spans="2:26" ht="64.5" x14ac:dyDescent="0.25">
      <c r="B54" s="31">
        <v>41</v>
      </c>
      <c r="C54" s="48" t="s">
        <v>61</v>
      </c>
      <c r="D54" s="49">
        <v>4</v>
      </c>
      <c r="E54" s="34" t="s">
        <v>62</v>
      </c>
      <c r="F54" s="60" t="s">
        <v>187</v>
      </c>
      <c r="G54" s="51" t="s">
        <v>64</v>
      </c>
      <c r="H54" s="2" t="s">
        <v>65</v>
      </c>
      <c r="I54" s="36">
        <v>1032364335</v>
      </c>
      <c r="J54" s="37" t="s">
        <v>188</v>
      </c>
      <c r="K54" s="36">
        <v>22200000</v>
      </c>
      <c r="L54" s="52"/>
      <c r="M54" s="52">
        <v>2713333</v>
      </c>
      <c r="N54" s="53">
        <f t="shared" si="1"/>
        <v>24913333</v>
      </c>
      <c r="O54" s="54">
        <v>23926664</v>
      </c>
      <c r="P54" s="33" t="s">
        <v>59</v>
      </c>
      <c r="Q54" s="41">
        <v>42515</v>
      </c>
      <c r="R54" s="42">
        <v>42516</v>
      </c>
      <c r="S54" s="42">
        <v>42735</v>
      </c>
      <c r="T54" s="55">
        <v>6</v>
      </c>
      <c r="U54" s="56">
        <f>22/30</f>
        <v>0.73333333333333328</v>
      </c>
      <c r="V54" s="57"/>
      <c r="W54" s="52"/>
      <c r="X54" s="46" t="s">
        <v>60</v>
      </c>
      <c r="Y54" s="52"/>
      <c r="Z54" s="44">
        <v>96.03</v>
      </c>
    </row>
    <row r="55" spans="2:26" ht="51.75" x14ac:dyDescent="0.25">
      <c r="B55" s="47">
        <v>42</v>
      </c>
      <c r="C55" s="48" t="s">
        <v>189</v>
      </c>
      <c r="D55" s="49">
        <v>4</v>
      </c>
      <c r="E55" s="34" t="s">
        <v>62</v>
      </c>
      <c r="F55" s="50" t="s">
        <v>190</v>
      </c>
      <c r="G55" s="51" t="s">
        <v>64</v>
      </c>
      <c r="H55" s="2" t="s">
        <v>65</v>
      </c>
      <c r="I55" s="36">
        <v>1033701606</v>
      </c>
      <c r="J55" s="37" t="s">
        <v>191</v>
      </c>
      <c r="K55" s="36">
        <v>21240000</v>
      </c>
      <c r="L55" s="52"/>
      <c r="M55" s="52">
        <v>4130000</v>
      </c>
      <c r="N55" s="53">
        <f t="shared" si="1"/>
        <v>25370000</v>
      </c>
      <c r="O55" s="54">
        <v>23600000</v>
      </c>
      <c r="P55" s="33" t="s">
        <v>59</v>
      </c>
      <c r="Q55" s="41">
        <v>42515</v>
      </c>
      <c r="R55" s="42">
        <v>42516</v>
      </c>
      <c r="S55" s="42">
        <v>42734</v>
      </c>
      <c r="T55" s="55">
        <v>6</v>
      </c>
      <c r="U55" s="56">
        <f>35/30</f>
        <v>1.1666666666666667</v>
      </c>
      <c r="V55" s="57"/>
      <c r="W55" s="52"/>
      <c r="X55" s="46" t="s">
        <v>60</v>
      </c>
      <c r="Y55" s="52"/>
      <c r="Z55" s="44">
        <v>93.02</v>
      </c>
    </row>
    <row r="56" spans="2:26" ht="64.5" x14ac:dyDescent="0.25">
      <c r="B56" s="47">
        <v>43</v>
      </c>
      <c r="C56" s="48" t="s">
        <v>192</v>
      </c>
      <c r="D56" s="49">
        <v>4</v>
      </c>
      <c r="E56" s="34" t="s">
        <v>62</v>
      </c>
      <c r="F56" s="50" t="s">
        <v>193</v>
      </c>
      <c r="G56" s="51" t="s">
        <v>64</v>
      </c>
      <c r="H56" s="2" t="s">
        <v>65</v>
      </c>
      <c r="I56" s="36">
        <v>79131970</v>
      </c>
      <c r="J56" s="37" t="s">
        <v>75</v>
      </c>
      <c r="K56" s="36">
        <v>21240000</v>
      </c>
      <c r="L56" s="52"/>
      <c r="M56" s="52">
        <v>2596000</v>
      </c>
      <c r="N56" s="53">
        <f t="shared" si="1"/>
        <v>23836000</v>
      </c>
      <c r="O56" s="54">
        <v>22066000</v>
      </c>
      <c r="P56" s="33" t="s">
        <v>59</v>
      </c>
      <c r="Q56" s="41">
        <v>42516</v>
      </c>
      <c r="R56" s="42">
        <v>42523</v>
      </c>
      <c r="S56" s="42">
        <v>42734</v>
      </c>
      <c r="T56" s="55">
        <v>6</v>
      </c>
      <c r="U56" s="56">
        <f>22/30</f>
        <v>0.73333333333333328</v>
      </c>
      <c r="V56" s="57"/>
      <c r="W56" s="52"/>
      <c r="X56" s="46" t="s">
        <v>60</v>
      </c>
      <c r="Y56" s="52"/>
      <c r="Z56" s="44">
        <v>92.57</v>
      </c>
    </row>
    <row r="57" spans="2:26" ht="51.75" x14ac:dyDescent="0.25">
      <c r="B57" s="31">
        <v>44</v>
      </c>
      <c r="C57" s="48" t="s">
        <v>194</v>
      </c>
      <c r="D57" s="49">
        <v>4</v>
      </c>
      <c r="E57" s="34" t="s">
        <v>62</v>
      </c>
      <c r="F57" s="50" t="s">
        <v>195</v>
      </c>
      <c r="G57" s="51" t="s">
        <v>64</v>
      </c>
      <c r="H57" s="2" t="s">
        <v>65</v>
      </c>
      <c r="I57" s="36">
        <v>79598020</v>
      </c>
      <c r="J57" s="37" t="s">
        <v>196</v>
      </c>
      <c r="K57" s="36">
        <v>21240000</v>
      </c>
      <c r="L57" s="52"/>
      <c r="M57" s="52">
        <v>2124000</v>
      </c>
      <c r="N57" s="53">
        <f t="shared" si="1"/>
        <v>23364000</v>
      </c>
      <c r="O57" s="54">
        <v>21594000</v>
      </c>
      <c r="P57" s="33" t="s">
        <v>59</v>
      </c>
      <c r="Q57" s="41">
        <v>42516</v>
      </c>
      <c r="R57" s="42">
        <v>42523</v>
      </c>
      <c r="S57" s="42">
        <v>42734</v>
      </c>
      <c r="T57" s="66">
        <v>6</v>
      </c>
      <c r="U57" s="56">
        <f>18/30</f>
        <v>0.6</v>
      </c>
      <c r="V57" s="57"/>
      <c r="W57" s="52"/>
      <c r="X57" s="46" t="s">
        <v>60</v>
      </c>
      <c r="Y57" s="52"/>
      <c r="Z57" s="44">
        <v>92.42</v>
      </c>
    </row>
    <row r="58" spans="2:26" ht="39" x14ac:dyDescent="0.25">
      <c r="B58" s="47">
        <v>45</v>
      </c>
      <c r="C58" s="48" t="s">
        <v>197</v>
      </c>
      <c r="D58" s="49">
        <v>4</v>
      </c>
      <c r="E58" s="34" t="s">
        <v>62</v>
      </c>
      <c r="F58" s="50" t="s">
        <v>89</v>
      </c>
      <c r="G58" s="51" t="s">
        <v>64</v>
      </c>
      <c r="H58" s="2" t="s">
        <v>65</v>
      </c>
      <c r="I58" s="36">
        <v>80723546</v>
      </c>
      <c r="J58" s="37" t="s">
        <v>90</v>
      </c>
      <c r="K58" s="36">
        <v>21240000</v>
      </c>
      <c r="L58" s="52"/>
      <c r="M58" s="52"/>
      <c r="N58" s="53">
        <f t="shared" si="1"/>
        <v>21240000</v>
      </c>
      <c r="O58" s="54">
        <v>7198000</v>
      </c>
      <c r="P58" s="33" t="s">
        <v>59</v>
      </c>
      <c r="Q58" s="41">
        <v>42516</v>
      </c>
      <c r="R58" s="42">
        <v>42524</v>
      </c>
      <c r="S58" s="42">
        <v>42706</v>
      </c>
      <c r="T58" s="55">
        <v>6</v>
      </c>
      <c r="U58" s="56"/>
      <c r="V58" s="57"/>
      <c r="W58" s="52"/>
      <c r="X58" s="46" t="s">
        <v>60</v>
      </c>
      <c r="Y58" s="52"/>
      <c r="Z58" s="44">
        <v>33.880000000000003</v>
      </c>
    </row>
    <row r="59" spans="2:26" ht="64.5" x14ac:dyDescent="0.25">
      <c r="B59" s="47">
        <v>46</v>
      </c>
      <c r="C59" s="48" t="s">
        <v>198</v>
      </c>
      <c r="D59" s="49">
        <v>4</v>
      </c>
      <c r="E59" s="34" t="s">
        <v>62</v>
      </c>
      <c r="F59" s="50" t="s">
        <v>193</v>
      </c>
      <c r="G59" s="51" t="s">
        <v>64</v>
      </c>
      <c r="H59" s="2" t="s">
        <v>65</v>
      </c>
      <c r="I59" s="36">
        <v>52198945</v>
      </c>
      <c r="J59" s="37" t="s">
        <v>199</v>
      </c>
      <c r="K59" s="36">
        <v>21240000</v>
      </c>
      <c r="L59" s="52"/>
      <c r="M59" s="52">
        <v>2596000</v>
      </c>
      <c r="N59" s="53">
        <f t="shared" si="1"/>
        <v>23836000</v>
      </c>
      <c r="O59" s="54">
        <v>22066000</v>
      </c>
      <c r="P59" s="33" t="s">
        <v>59</v>
      </c>
      <c r="Q59" s="41">
        <v>42522</v>
      </c>
      <c r="R59" s="42">
        <v>42530</v>
      </c>
      <c r="S59" s="42">
        <v>42734</v>
      </c>
      <c r="T59" s="55">
        <v>6</v>
      </c>
      <c r="U59" s="56">
        <f>22/30</f>
        <v>0.73333333333333328</v>
      </c>
      <c r="V59" s="57"/>
      <c r="W59" s="52"/>
      <c r="X59" s="46" t="s">
        <v>60</v>
      </c>
      <c r="Y59" s="52"/>
      <c r="Z59" s="44">
        <v>92.57</v>
      </c>
    </row>
    <row r="60" spans="2:26" ht="64.5" x14ac:dyDescent="0.25">
      <c r="B60" s="31">
        <v>47</v>
      </c>
      <c r="C60" s="48" t="s">
        <v>200</v>
      </c>
      <c r="D60" s="49">
        <v>4</v>
      </c>
      <c r="E60" s="34" t="s">
        <v>62</v>
      </c>
      <c r="F60" s="50" t="s">
        <v>193</v>
      </c>
      <c r="G60" s="51" t="s">
        <v>64</v>
      </c>
      <c r="H60" s="2" t="s">
        <v>65</v>
      </c>
      <c r="I60" s="36">
        <v>33375867</v>
      </c>
      <c r="J60" s="37" t="s">
        <v>201</v>
      </c>
      <c r="K60" s="36">
        <v>21240000</v>
      </c>
      <c r="L60" s="52"/>
      <c r="M60" s="52">
        <v>3422000</v>
      </c>
      <c r="N60" s="53">
        <f t="shared" si="1"/>
        <v>24662000</v>
      </c>
      <c r="O60" s="54">
        <v>24662000</v>
      </c>
      <c r="P60" s="33" t="s">
        <v>59</v>
      </c>
      <c r="Q60" s="41">
        <v>42522</v>
      </c>
      <c r="R60" s="42">
        <v>42523</v>
      </c>
      <c r="S60" s="42">
        <v>42734</v>
      </c>
      <c r="T60" s="55">
        <v>6</v>
      </c>
      <c r="U60" s="56">
        <f>29/30</f>
        <v>0.96666666666666667</v>
      </c>
      <c r="V60" s="57"/>
      <c r="W60" s="52"/>
      <c r="X60" s="46" t="s">
        <v>60</v>
      </c>
      <c r="Y60" s="52"/>
      <c r="Z60" s="44">
        <v>100</v>
      </c>
    </row>
    <row r="61" spans="2:26" ht="102.75" x14ac:dyDescent="0.25">
      <c r="B61" s="47">
        <v>48</v>
      </c>
      <c r="C61" s="48" t="s">
        <v>202</v>
      </c>
      <c r="D61" s="49">
        <v>4</v>
      </c>
      <c r="E61" s="34" t="s">
        <v>62</v>
      </c>
      <c r="F61" s="50" t="s">
        <v>203</v>
      </c>
      <c r="G61" s="51" t="s">
        <v>64</v>
      </c>
      <c r="H61" s="2" t="s">
        <v>65</v>
      </c>
      <c r="I61" s="36">
        <v>1016034743</v>
      </c>
      <c r="J61" s="37" t="s">
        <v>204</v>
      </c>
      <c r="K61" s="36">
        <v>12000000</v>
      </c>
      <c r="L61" s="52"/>
      <c r="M61" s="52">
        <v>1866666</v>
      </c>
      <c r="N61" s="53">
        <f t="shared" si="1"/>
        <v>13866666</v>
      </c>
      <c r="O61" s="54">
        <v>12866667</v>
      </c>
      <c r="P61" s="33" t="s">
        <v>59</v>
      </c>
      <c r="Q61" s="41">
        <v>42523</v>
      </c>
      <c r="R61" s="42">
        <v>42524</v>
      </c>
      <c r="S61" s="42">
        <v>42734</v>
      </c>
      <c r="T61" s="55">
        <v>6</v>
      </c>
      <c r="U61" s="56">
        <f>28/30</f>
        <v>0.93333333333333335</v>
      </c>
      <c r="V61" s="57"/>
      <c r="W61" s="52"/>
      <c r="X61" s="46" t="s">
        <v>60</v>
      </c>
      <c r="Y61" s="52"/>
      <c r="Z61" s="44">
        <v>92.78</v>
      </c>
    </row>
    <row r="62" spans="2:26" ht="39" x14ac:dyDescent="0.25">
      <c r="B62" s="47">
        <v>49</v>
      </c>
      <c r="C62" s="48" t="s">
        <v>205</v>
      </c>
      <c r="D62" s="49">
        <v>4</v>
      </c>
      <c r="E62" s="34" t="s">
        <v>62</v>
      </c>
      <c r="F62" s="50" t="s">
        <v>206</v>
      </c>
      <c r="G62" s="51" t="s">
        <v>64</v>
      </c>
      <c r="H62" s="2" t="s">
        <v>65</v>
      </c>
      <c r="I62" s="36">
        <v>79746042</v>
      </c>
      <c r="J62" s="37" t="s">
        <v>207</v>
      </c>
      <c r="K62" s="36">
        <v>12000000</v>
      </c>
      <c r="L62" s="52"/>
      <c r="M62" s="52">
        <v>1733333</v>
      </c>
      <c r="N62" s="53">
        <f t="shared" si="1"/>
        <v>13733333</v>
      </c>
      <c r="O62" s="54">
        <v>12733333</v>
      </c>
      <c r="P62" s="33" t="s">
        <v>59</v>
      </c>
      <c r="Q62" s="41">
        <v>42523</v>
      </c>
      <c r="R62" s="42">
        <v>42524</v>
      </c>
      <c r="S62" s="42">
        <v>42734</v>
      </c>
      <c r="T62" s="55">
        <v>6</v>
      </c>
      <c r="U62" s="56">
        <f>26/30</f>
        <v>0.8666666666666667</v>
      </c>
      <c r="V62" s="57"/>
      <c r="W62" s="52"/>
      <c r="X62" s="46" t="s">
        <v>60</v>
      </c>
      <c r="Y62" s="52"/>
      <c r="Z62" s="44">
        <v>92.72</v>
      </c>
    </row>
    <row r="63" spans="2:26" ht="51.75" x14ac:dyDescent="0.25">
      <c r="B63" s="31">
        <v>50</v>
      </c>
      <c r="C63" s="48" t="s">
        <v>208</v>
      </c>
      <c r="D63" s="49">
        <v>4</v>
      </c>
      <c r="E63" s="34" t="s">
        <v>62</v>
      </c>
      <c r="F63" s="50" t="s">
        <v>209</v>
      </c>
      <c r="G63" s="51" t="s">
        <v>64</v>
      </c>
      <c r="H63" s="2" t="s">
        <v>65</v>
      </c>
      <c r="I63" s="36">
        <v>1032439351</v>
      </c>
      <c r="J63" s="37" t="s">
        <v>210</v>
      </c>
      <c r="K63" s="36">
        <v>21240000</v>
      </c>
      <c r="L63" s="52"/>
      <c r="M63" s="52">
        <v>2596000</v>
      </c>
      <c r="N63" s="53">
        <f t="shared" si="1"/>
        <v>23836000</v>
      </c>
      <c r="O63" s="54">
        <v>22066000</v>
      </c>
      <c r="P63" s="33" t="s">
        <v>59</v>
      </c>
      <c r="Q63" s="41">
        <v>42528</v>
      </c>
      <c r="R63" s="42">
        <v>42530</v>
      </c>
      <c r="S63" s="42">
        <v>42734</v>
      </c>
      <c r="T63" s="55">
        <v>6</v>
      </c>
      <c r="U63" s="56">
        <f>22/30</f>
        <v>0.73333333333333328</v>
      </c>
      <c r="V63" s="57"/>
      <c r="W63" s="52"/>
      <c r="X63" s="46" t="s">
        <v>60</v>
      </c>
      <c r="Y63" s="52"/>
      <c r="Z63" s="44">
        <v>92.57</v>
      </c>
    </row>
    <row r="64" spans="2:26" ht="51.75" x14ac:dyDescent="0.25">
      <c r="B64" s="47">
        <v>51</v>
      </c>
      <c r="C64" s="48" t="s">
        <v>211</v>
      </c>
      <c r="D64" s="49">
        <v>4</v>
      </c>
      <c r="E64" s="34" t="s">
        <v>62</v>
      </c>
      <c r="F64" s="50" t="s">
        <v>212</v>
      </c>
      <c r="G64" s="51" t="s">
        <v>64</v>
      </c>
      <c r="H64" s="2" t="s">
        <v>65</v>
      </c>
      <c r="I64" s="36">
        <v>80024092</v>
      </c>
      <c r="J64" s="37" t="s">
        <v>213</v>
      </c>
      <c r="K64" s="36">
        <v>21240000</v>
      </c>
      <c r="L64" s="52"/>
      <c r="M64" s="52">
        <v>2478000</v>
      </c>
      <c r="N64" s="53">
        <f t="shared" si="1"/>
        <v>23718000</v>
      </c>
      <c r="O64" s="54">
        <v>23718000</v>
      </c>
      <c r="P64" s="33" t="s">
        <v>59</v>
      </c>
      <c r="Q64" s="41">
        <v>42528</v>
      </c>
      <c r="R64" s="42">
        <v>42531</v>
      </c>
      <c r="S64" s="42">
        <v>42734</v>
      </c>
      <c r="T64" s="55">
        <v>6</v>
      </c>
      <c r="U64" s="56">
        <f>19/30</f>
        <v>0.6333333333333333</v>
      </c>
      <c r="V64" s="57"/>
      <c r="W64" s="52"/>
      <c r="X64" s="46" t="s">
        <v>60</v>
      </c>
      <c r="Y64" s="52"/>
      <c r="Z64" s="44">
        <v>100</v>
      </c>
    </row>
    <row r="65" spans="2:26" ht="51.75" x14ac:dyDescent="0.25">
      <c r="B65" s="47">
        <v>52</v>
      </c>
      <c r="C65" s="48" t="s">
        <v>214</v>
      </c>
      <c r="D65" s="49">
        <v>4</v>
      </c>
      <c r="E65" s="34" t="s">
        <v>62</v>
      </c>
      <c r="F65" s="50" t="s">
        <v>215</v>
      </c>
      <c r="G65" s="51" t="s">
        <v>64</v>
      </c>
      <c r="H65" s="2" t="s">
        <v>65</v>
      </c>
      <c r="I65" s="36">
        <v>1015410053</v>
      </c>
      <c r="J65" s="37" t="s">
        <v>216</v>
      </c>
      <c r="K65" s="36">
        <v>15000000</v>
      </c>
      <c r="L65" s="52"/>
      <c r="M65" s="52">
        <v>1750000</v>
      </c>
      <c r="N65" s="53">
        <f t="shared" si="1"/>
        <v>16750000</v>
      </c>
      <c r="O65" s="54">
        <v>13000000</v>
      </c>
      <c r="P65" s="33" t="s">
        <v>59</v>
      </c>
      <c r="Q65" s="41">
        <v>42528</v>
      </c>
      <c r="R65" s="42">
        <v>42531</v>
      </c>
      <c r="S65" s="42">
        <v>42734</v>
      </c>
      <c r="T65" s="55">
        <v>6</v>
      </c>
      <c r="U65" s="56">
        <f>21/30</f>
        <v>0.7</v>
      </c>
      <c r="V65" s="57"/>
      <c r="W65" s="52"/>
      <c r="X65" s="46" t="s">
        <v>60</v>
      </c>
      <c r="Y65" s="52"/>
      <c r="Z65" s="44">
        <v>77.61</v>
      </c>
    </row>
    <row r="66" spans="2:26" ht="39" x14ac:dyDescent="0.25">
      <c r="B66" s="31">
        <v>53</v>
      </c>
      <c r="C66" s="48" t="s">
        <v>217</v>
      </c>
      <c r="D66" s="49">
        <v>4</v>
      </c>
      <c r="E66" s="34" t="s">
        <v>62</v>
      </c>
      <c r="F66" s="50" t="s">
        <v>218</v>
      </c>
      <c r="G66" s="51" t="s">
        <v>64</v>
      </c>
      <c r="H66" s="2" t="s">
        <v>65</v>
      </c>
      <c r="I66" s="36">
        <v>80799413</v>
      </c>
      <c r="J66" s="37" t="s">
        <v>69</v>
      </c>
      <c r="K66" s="36">
        <v>24000000</v>
      </c>
      <c r="L66" s="52"/>
      <c r="M66" s="52">
        <v>2800000</v>
      </c>
      <c r="N66" s="53">
        <f t="shared" si="1"/>
        <v>26800000</v>
      </c>
      <c r="O66" s="54">
        <v>24800000</v>
      </c>
      <c r="P66" s="33" t="s">
        <v>59</v>
      </c>
      <c r="Q66" s="41">
        <v>42530</v>
      </c>
      <c r="R66" s="42">
        <v>42531</v>
      </c>
      <c r="S66" s="42">
        <v>42734</v>
      </c>
      <c r="T66" s="55">
        <v>6</v>
      </c>
      <c r="U66" s="56">
        <f>21/30</f>
        <v>0.7</v>
      </c>
      <c r="V66" s="57"/>
      <c r="W66" s="52"/>
      <c r="X66" s="46" t="s">
        <v>60</v>
      </c>
      <c r="Y66" s="52"/>
      <c r="Z66" s="44">
        <v>92.53</v>
      </c>
    </row>
    <row r="67" spans="2:26" ht="39" x14ac:dyDescent="0.25">
      <c r="B67" s="47">
        <v>54</v>
      </c>
      <c r="C67" s="48" t="s">
        <v>219</v>
      </c>
      <c r="D67" s="49">
        <v>4</v>
      </c>
      <c r="E67" s="34" t="s">
        <v>62</v>
      </c>
      <c r="F67" s="50" t="s">
        <v>220</v>
      </c>
      <c r="G67" s="51" t="s">
        <v>64</v>
      </c>
      <c r="H67" s="2" t="s">
        <v>65</v>
      </c>
      <c r="I67" s="36">
        <v>11809178</v>
      </c>
      <c r="J67" s="37" t="s">
        <v>221</v>
      </c>
      <c r="K67" s="36">
        <v>24500000</v>
      </c>
      <c r="L67" s="52"/>
      <c r="M67" s="52">
        <v>0</v>
      </c>
      <c r="N67" s="53">
        <f t="shared" si="1"/>
        <v>24500000</v>
      </c>
      <c r="O67" s="54">
        <v>12366666</v>
      </c>
      <c r="P67" s="33" t="s">
        <v>59</v>
      </c>
      <c r="Q67" s="41">
        <v>42535</v>
      </c>
      <c r="R67" s="42">
        <v>42537</v>
      </c>
      <c r="S67" s="42">
        <v>42750</v>
      </c>
      <c r="T67" s="55">
        <v>7</v>
      </c>
      <c r="U67" s="56"/>
      <c r="V67" s="57"/>
      <c r="W67" s="52"/>
      <c r="X67" s="46" t="s">
        <v>60</v>
      </c>
      <c r="Y67" s="52"/>
      <c r="Z67" s="44">
        <v>50.47</v>
      </c>
    </row>
    <row r="68" spans="2:26" ht="39" x14ac:dyDescent="0.25">
      <c r="B68" s="47">
        <v>55</v>
      </c>
      <c r="C68" s="48" t="s">
        <v>222</v>
      </c>
      <c r="D68" s="49">
        <v>4</v>
      </c>
      <c r="E68" s="34" t="s">
        <v>62</v>
      </c>
      <c r="F68" s="50" t="s">
        <v>223</v>
      </c>
      <c r="G68" s="51" t="s">
        <v>64</v>
      </c>
      <c r="H68" s="2" t="s">
        <v>65</v>
      </c>
      <c r="I68" s="36">
        <v>80798433</v>
      </c>
      <c r="J68" s="37" t="s">
        <v>224</v>
      </c>
      <c r="K68" s="36">
        <v>12000000</v>
      </c>
      <c r="L68" s="52"/>
      <c r="M68" s="52">
        <v>1066666</v>
      </c>
      <c r="N68" s="53">
        <f t="shared" si="1"/>
        <v>13066666</v>
      </c>
      <c r="O68" s="54">
        <v>12066667</v>
      </c>
      <c r="P68" s="33" t="s">
        <v>59</v>
      </c>
      <c r="Q68" s="41">
        <v>42535</v>
      </c>
      <c r="R68" s="42">
        <v>42536</v>
      </c>
      <c r="S68" s="42">
        <v>42734</v>
      </c>
      <c r="T68" s="55">
        <v>6</v>
      </c>
      <c r="U68" s="56">
        <f>16/30</f>
        <v>0.53333333333333333</v>
      </c>
      <c r="V68" s="57"/>
      <c r="W68" s="52"/>
      <c r="X68" s="46" t="s">
        <v>60</v>
      </c>
      <c r="Y68" s="52"/>
      <c r="Z68" s="44">
        <v>92.34</v>
      </c>
    </row>
    <row r="69" spans="2:26" ht="30" x14ac:dyDescent="0.25">
      <c r="B69" s="31">
        <v>56</v>
      </c>
      <c r="C69" s="48" t="s">
        <v>225</v>
      </c>
      <c r="D69" s="49">
        <v>4</v>
      </c>
      <c r="E69" s="34" t="s">
        <v>62</v>
      </c>
      <c r="F69" s="50" t="s">
        <v>226</v>
      </c>
      <c r="G69" s="51" t="s">
        <v>64</v>
      </c>
      <c r="H69" s="2" t="s">
        <v>65</v>
      </c>
      <c r="I69" s="36">
        <v>39801332</v>
      </c>
      <c r="J69" s="37" t="s">
        <v>227</v>
      </c>
      <c r="K69" s="36">
        <v>7500000</v>
      </c>
      <c r="L69" s="52"/>
      <c r="M69" s="52">
        <v>900000</v>
      </c>
      <c r="N69" s="53">
        <f t="shared" si="1"/>
        <v>8400000</v>
      </c>
      <c r="O69" s="54">
        <v>7650000</v>
      </c>
      <c r="P69" s="33" t="s">
        <v>59</v>
      </c>
      <c r="Q69" s="41">
        <v>42537</v>
      </c>
      <c r="R69" s="42">
        <v>42537</v>
      </c>
      <c r="S69" s="42">
        <v>42734</v>
      </c>
      <c r="T69" s="55">
        <v>5</v>
      </c>
      <c r="U69" s="56">
        <f>18/30</f>
        <v>0.6</v>
      </c>
      <c r="V69" s="57"/>
      <c r="W69" s="52"/>
      <c r="X69" s="46" t="s">
        <v>60</v>
      </c>
      <c r="Y69" s="52"/>
      <c r="Z69" s="44">
        <v>91.07</v>
      </c>
    </row>
    <row r="70" spans="2:26" ht="30" x14ac:dyDescent="0.25">
      <c r="B70" s="47">
        <v>57</v>
      </c>
      <c r="C70" s="48" t="s">
        <v>228</v>
      </c>
      <c r="D70" s="49">
        <v>4</v>
      </c>
      <c r="E70" s="34" t="s">
        <v>62</v>
      </c>
      <c r="F70" s="50" t="s">
        <v>226</v>
      </c>
      <c r="G70" s="51" t="s">
        <v>64</v>
      </c>
      <c r="H70" s="2" t="s">
        <v>65</v>
      </c>
      <c r="I70" s="36">
        <v>1016063623</v>
      </c>
      <c r="J70" s="37" t="s">
        <v>229</v>
      </c>
      <c r="K70" s="36">
        <v>7500000</v>
      </c>
      <c r="L70" s="52"/>
      <c r="M70" s="52">
        <v>2100000</v>
      </c>
      <c r="N70" s="53">
        <f t="shared" si="1"/>
        <v>9600000</v>
      </c>
      <c r="O70" s="54">
        <v>8850000</v>
      </c>
      <c r="P70" s="33" t="s">
        <v>59</v>
      </c>
      <c r="Q70" s="41">
        <v>42537</v>
      </c>
      <c r="R70" s="42">
        <v>42537</v>
      </c>
      <c r="S70" s="42">
        <v>42734</v>
      </c>
      <c r="T70" s="55">
        <v>5</v>
      </c>
      <c r="U70" s="56">
        <f>42/30</f>
        <v>1.4</v>
      </c>
      <c r="V70" s="57"/>
      <c r="W70" s="52"/>
      <c r="X70" s="46" t="s">
        <v>60</v>
      </c>
      <c r="Y70" s="52"/>
      <c r="Z70" s="44">
        <v>92.18</v>
      </c>
    </row>
    <row r="71" spans="2:26" ht="30" x14ac:dyDescent="0.25">
      <c r="B71" s="47">
        <v>58</v>
      </c>
      <c r="C71" s="48" t="s">
        <v>230</v>
      </c>
      <c r="D71" s="49">
        <v>4</v>
      </c>
      <c r="E71" s="34" t="s">
        <v>62</v>
      </c>
      <c r="F71" s="50" t="s">
        <v>226</v>
      </c>
      <c r="G71" s="51" t="s">
        <v>64</v>
      </c>
      <c r="H71" s="2" t="s">
        <v>65</v>
      </c>
      <c r="I71" s="36">
        <v>1016046431</v>
      </c>
      <c r="J71" s="37" t="s">
        <v>231</v>
      </c>
      <c r="K71" s="36">
        <v>7500000</v>
      </c>
      <c r="L71" s="52"/>
      <c r="M71" s="52">
        <v>2100000</v>
      </c>
      <c r="N71" s="53">
        <f t="shared" si="1"/>
        <v>9600000</v>
      </c>
      <c r="O71" s="54">
        <v>8850000</v>
      </c>
      <c r="P71" s="33" t="s">
        <v>59</v>
      </c>
      <c r="Q71" s="41">
        <v>42537</v>
      </c>
      <c r="R71" s="42">
        <v>42537</v>
      </c>
      <c r="S71" s="42">
        <v>42734</v>
      </c>
      <c r="T71" s="55">
        <v>5</v>
      </c>
      <c r="U71" s="56">
        <f>42/30</f>
        <v>1.4</v>
      </c>
      <c r="V71" s="57"/>
      <c r="W71" s="52"/>
      <c r="X71" s="46" t="s">
        <v>60</v>
      </c>
      <c r="Y71" s="52"/>
      <c r="Z71" s="44">
        <v>92.18</v>
      </c>
    </row>
    <row r="72" spans="2:26" ht="39" x14ac:dyDescent="0.25">
      <c r="B72" s="47">
        <v>59</v>
      </c>
      <c r="C72" s="48" t="s">
        <v>232</v>
      </c>
      <c r="D72" s="49">
        <v>4</v>
      </c>
      <c r="E72" s="34" t="s">
        <v>62</v>
      </c>
      <c r="F72" s="50" t="s">
        <v>223</v>
      </c>
      <c r="G72" s="51" t="s">
        <v>64</v>
      </c>
      <c r="H72" s="2" t="s">
        <v>65</v>
      </c>
      <c r="I72" s="36">
        <v>79127232</v>
      </c>
      <c r="J72" s="37" t="s">
        <v>233</v>
      </c>
      <c r="K72" s="36">
        <v>12000000</v>
      </c>
      <c r="L72" s="52"/>
      <c r="M72" s="52">
        <v>933333</v>
      </c>
      <c r="N72" s="53">
        <f t="shared" si="1"/>
        <v>12933333</v>
      </c>
      <c r="O72" s="54">
        <v>11933333</v>
      </c>
      <c r="P72" s="33" t="s">
        <v>59</v>
      </c>
      <c r="Q72" s="41">
        <v>42537</v>
      </c>
      <c r="R72" s="42">
        <v>42538</v>
      </c>
      <c r="S72" s="42">
        <v>42734</v>
      </c>
      <c r="T72" s="55">
        <v>6</v>
      </c>
      <c r="U72" s="56">
        <f>32/30</f>
        <v>1.0666666666666667</v>
      </c>
      <c r="V72" s="57"/>
      <c r="W72" s="52"/>
      <c r="X72" s="46" t="s">
        <v>60</v>
      </c>
      <c r="Y72" s="52"/>
      <c r="Z72" s="44">
        <v>92.26</v>
      </c>
    </row>
    <row r="73" spans="2:26" ht="36" customHeight="1" x14ac:dyDescent="0.25">
      <c r="B73" s="47">
        <v>60</v>
      </c>
      <c r="C73" s="48" t="s">
        <v>234</v>
      </c>
      <c r="D73" s="49">
        <v>4</v>
      </c>
      <c r="E73" s="34" t="s">
        <v>62</v>
      </c>
      <c r="F73" s="50" t="s">
        <v>235</v>
      </c>
      <c r="G73" s="51" t="s">
        <v>64</v>
      </c>
      <c r="H73" s="2" t="s">
        <v>65</v>
      </c>
      <c r="I73" s="36">
        <v>52967523</v>
      </c>
      <c r="J73" s="37" t="s">
        <v>236</v>
      </c>
      <c r="K73" s="36">
        <v>17700000</v>
      </c>
      <c r="L73" s="52"/>
      <c r="M73" s="52">
        <v>4248000</v>
      </c>
      <c r="N73" s="53">
        <f t="shared" si="1"/>
        <v>21948000</v>
      </c>
      <c r="O73" s="54">
        <v>20178000</v>
      </c>
      <c r="P73" s="33" t="s">
        <v>59</v>
      </c>
      <c r="Q73" s="41">
        <v>42537</v>
      </c>
      <c r="R73" s="42">
        <v>42541</v>
      </c>
      <c r="S73" s="42">
        <v>42734</v>
      </c>
      <c r="T73" s="55">
        <v>5</v>
      </c>
      <c r="U73" s="56">
        <f>36/30</f>
        <v>1.2</v>
      </c>
      <c r="V73" s="57"/>
      <c r="W73" s="52"/>
      <c r="X73" s="46" t="s">
        <v>60</v>
      </c>
      <c r="Y73" s="52"/>
      <c r="Z73" s="44">
        <v>91.93</v>
      </c>
    </row>
    <row r="74" spans="2:26" ht="30" x14ac:dyDescent="0.25">
      <c r="B74" s="31">
        <v>61</v>
      </c>
      <c r="C74" s="48" t="s">
        <v>237</v>
      </c>
      <c r="D74" s="49">
        <v>4</v>
      </c>
      <c r="E74" s="34" t="s">
        <v>62</v>
      </c>
      <c r="F74" s="50" t="s">
        <v>238</v>
      </c>
      <c r="G74" s="51" t="s">
        <v>64</v>
      </c>
      <c r="H74" s="2" t="s">
        <v>65</v>
      </c>
      <c r="I74" s="36">
        <v>1016039271</v>
      </c>
      <c r="J74" s="37" t="s">
        <v>239</v>
      </c>
      <c r="K74" s="36">
        <v>7500000</v>
      </c>
      <c r="L74" s="52"/>
      <c r="M74" s="52">
        <v>2050000</v>
      </c>
      <c r="N74" s="53">
        <f t="shared" si="1"/>
        <v>9550000</v>
      </c>
      <c r="O74" s="54">
        <v>8800000</v>
      </c>
      <c r="P74" s="33" t="s">
        <v>59</v>
      </c>
      <c r="Q74" s="41">
        <v>42538</v>
      </c>
      <c r="R74" s="42">
        <v>42541</v>
      </c>
      <c r="S74" s="42">
        <v>42734</v>
      </c>
      <c r="T74" s="55">
        <v>5</v>
      </c>
      <c r="U74" s="56">
        <f>31/30</f>
        <v>1.0333333333333334</v>
      </c>
      <c r="V74" s="57"/>
      <c r="W74" s="52"/>
      <c r="X74" s="46" t="s">
        <v>60</v>
      </c>
      <c r="Y74" s="52"/>
      <c r="Z74" s="44">
        <v>92.14</v>
      </c>
    </row>
    <row r="75" spans="2:26" ht="51.75" x14ac:dyDescent="0.25">
      <c r="B75" s="47">
        <v>62</v>
      </c>
      <c r="C75" s="48" t="s">
        <v>240</v>
      </c>
      <c r="D75" s="49">
        <v>4</v>
      </c>
      <c r="E75" s="34" t="s">
        <v>62</v>
      </c>
      <c r="F75" s="50" t="s">
        <v>241</v>
      </c>
      <c r="G75" s="51" t="s">
        <v>64</v>
      </c>
      <c r="H75" s="2" t="s">
        <v>65</v>
      </c>
      <c r="I75" s="36">
        <v>52911222</v>
      </c>
      <c r="J75" s="37" t="s">
        <v>242</v>
      </c>
      <c r="K75" s="36">
        <v>21500000</v>
      </c>
      <c r="L75" s="52"/>
      <c r="M75" s="52">
        <v>10750000</v>
      </c>
      <c r="N75" s="53">
        <f t="shared" si="1"/>
        <v>32250000</v>
      </c>
      <c r="O75" s="54">
        <v>24509999</v>
      </c>
      <c r="P75" s="33" t="s">
        <v>59</v>
      </c>
      <c r="Q75" s="41">
        <v>42538</v>
      </c>
      <c r="R75" s="42">
        <v>42542</v>
      </c>
      <c r="S75" s="42">
        <v>42770</v>
      </c>
      <c r="T75" s="55">
        <v>5</v>
      </c>
      <c r="U75" s="56">
        <f>75/30</f>
        <v>2.5</v>
      </c>
      <c r="V75" s="57"/>
      <c r="W75" s="52"/>
      <c r="X75" s="46" t="s">
        <v>60</v>
      </c>
      <c r="Y75" s="52"/>
      <c r="Z75" s="44">
        <v>76</v>
      </c>
    </row>
    <row r="76" spans="2:26" ht="51.75" x14ac:dyDescent="0.25">
      <c r="B76" s="47">
        <v>63</v>
      </c>
      <c r="C76" s="48" t="s">
        <v>243</v>
      </c>
      <c r="D76" s="49">
        <v>4</v>
      </c>
      <c r="E76" s="34" t="s">
        <v>62</v>
      </c>
      <c r="F76" s="50" t="s">
        <v>244</v>
      </c>
      <c r="G76" s="51" t="s">
        <v>64</v>
      </c>
      <c r="H76" s="2" t="s">
        <v>65</v>
      </c>
      <c r="I76" s="36">
        <v>3228312</v>
      </c>
      <c r="J76" s="37" t="s">
        <v>245</v>
      </c>
      <c r="K76" s="36">
        <v>21240000</v>
      </c>
      <c r="L76" s="52"/>
      <c r="M76" s="52"/>
      <c r="N76" s="53">
        <f t="shared" si="1"/>
        <v>21240000</v>
      </c>
      <c r="O76" s="54">
        <v>20650000</v>
      </c>
      <c r="P76" s="33" t="s">
        <v>59</v>
      </c>
      <c r="Q76" s="41">
        <v>42538</v>
      </c>
      <c r="R76" s="42">
        <v>42542</v>
      </c>
      <c r="S76" s="42">
        <v>42724</v>
      </c>
      <c r="T76" s="58">
        <v>6</v>
      </c>
      <c r="U76" s="56"/>
      <c r="V76" s="57"/>
      <c r="W76" s="52"/>
      <c r="X76" s="46" t="s">
        <v>60</v>
      </c>
      <c r="Y76" s="52"/>
      <c r="Z76" s="44">
        <v>97.22</v>
      </c>
    </row>
    <row r="77" spans="2:26" ht="39" x14ac:dyDescent="0.25">
      <c r="B77" s="31">
        <v>64</v>
      </c>
      <c r="C77" s="48" t="s">
        <v>246</v>
      </c>
      <c r="D77" s="49">
        <v>4</v>
      </c>
      <c r="E77" s="34" t="s">
        <v>62</v>
      </c>
      <c r="F77" s="50" t="s">
        <v>247</v>
      </c>
      <c r="G77" s="51" t="s">
        <v>64</v>
      </c>
      <c r="H77" s="2" t="s">
        <v>65</v>
      </c>
      <c r="I77" s="36">
        <v>63451461</v>
      </c>
      <c r="J77" s="37" t="s">
        <v>248</v>
      </c>
      <c r="K77" s="36">
        <v>12500000</v>
      </c>
      <c r="L77" s="52"/>
      <c r="M77" s="52">
        <v>6166667</v>
      </c>
      <c r="N77" s="53">
        <f t="shared" si="1"/>
        <v>18666667</v>
      </c>
      <c r="O77" s="54">
        <v>14749999</v>
      </c>
      <c r="P77" s="33" t="s">
        <v>59</v>
      </c>
      <c r="Q77" s="41">
        <v>42538</v>
      </c>
      <c r="R77" s="42">
        <v>42538</v>
      </c>
      <c r="S77" s="42">
        <v>42690</v>
      </c>
      <c r="T77" s="58">
        <v>5</v>
      </c>
      <c r="U77" s="56"/>
      <c r="V77" s="57"/>
      <c r="W77" s="52"/>
      <c r="X77" s="46" t="s">
        <v>60</v>
      </c>
      <c r="Y77" s="52"/>
      <c r="Z77" s="44">
        <v>79</v>
      </c>
    </row>
    <row r="78" spans="2:26" ht="51.75" x14ac:dyDescent="0.25">
      <c r="B78" s="47">
        <v>65</v>
      </c>
      <c r="C78" s="48" t="s">
        <v>249</v>
      </c>
      <c r="D78" s="49">
        <v>4</v>
      </c>
      <c r="E78" s="34" t="s">
        <v>62</v>
      </c>
      <c r="F78" s="50" t="s">
        <v>250</v>
      </c>
      <c r="G78" s="51" t="s">
        <v>64</v>
      </c>
      <c r="H78" s="2" t="s">
        <v>65</v>
      </c>
      <c r="I78" s="36">
        <v>38234425</v>
      </c>
      <c r="J78" s="37" t="s">
        <v>251</v>
      </c>
      <c r="K78" s="36">
        <v>21240000</v>
      </c>
      <c r="L78" s="52"/>
      <c r="M78" s="52">
        <v>1180000</v>
      </c>
      <c r="N78" s="53">
        <f t="shared" si="1"/>
        <v>22420000</v>
      </c>
      <c r="O78" s="54">
        <v>20650000</v>
      </c>
      <c r="P78" s="33" t="s">
        <v>59</v>
      </c>
      <c r="Q78" s="41">
        <v>42538</v>
      </c>
      <c r="R78" s="42">
        <v>42542</v>
      </c>
      <c r="S78" s="42">
        <v>42734</v>
      </c>
      <c r="T78" s="58">
        <v>6</v>
      </c>
      <c r="U78" s="56">
        <f>10/30</f>
        <v>0.33333333333333331</v>
      </c>
      <c r="V78" s="57"/>
      <c r="W78" s="52"/>
      <c r="X78" s="46" t="s">
        <v>60</v>
      </c>
      <c r="Y78" s="52"/>
      <c r="Z78" s="44">
        <v>92.1</v>
      </c>
    </row>
    <row r="79" spans="2:26" ht="51.75" x14ac:dyDescent="0.25">
      <c r="B79" s="47">
        <v>66</v>
      </c>
      <c r="C79" s="48" t="s">
        <v>252</v>
      </c>
      <c r="D79" s="49">
        <v>4</v>
      </c>
      <c r="E79" s="34" t="s">
        <v>62</v>
      </c>
      <c r="F79" s="50" t="s">
        <v>253</v>
      </c>
      <c r="G79" s="51" t="s">
        <v>64</v>
      </c>
      <c r="H79" s="2" t="s">
        <v>65</v>
      </c>
      <c r="I79" s="36">
        <v>14320959</v>
      </c>
      <c r="J79" s="37" t="s">
        <v>254</v>
      </c>
      <c r="K79" s="36">
        <v>21240000</v>
      </c>
      <c r="L79" s="52"/>
      <c r="M79" s="52">
        <v>1180000</v>
      </c>
      <c r="N79" s="53">
        <f t="shared" si="1"/>
        <v>22420000</v>
      </c>
      <c r="O79" s="54">
        <v>20650000</v>
      </c>
      <c r="P79" s="33" t="s">
        <v>59</v>
      </c>
      <c r="Q79" s="41">
        <v>42538</v>
      </c>
      <c r="R79" s="42">
        <v>42542</v>
      </c>
      <c r="S79" s="42">
        <v>42734</v>
      </c>
      <c r="T79" s="58">
        <v>6</v>
      </c>
      <c r="U79" s="56">
        <f>10/30</f>
        <v>0.33333333333333331</v>
      </c>
      <c r="V79" s="57"/>
      <c r="W79" s="52"/>
      <c r="X79" s="46" t="s">
        <v>60</v>
      </c>
      <c r="Y79" s="52"/>
      <c r="Z79" s="44">
        <v>92.1</v>
      </c>
    </row>
    <row r="80" spans="2:26" ht="39" x14ac:dyDescent="0.25">
      <c r="B80" s="31">
        <v>67</v>
      </c>
      <c r="C80" s="48" t="s">
        <v>255</v>
      </c>
      <c r="D80" s="49">
        <v>4</v>
      </c>
      <c r="E80" s="34" t="s">
        <v>62</v>
      </c>
      <c r="F80" s="50" t="s">
        <v>256</v>
      </c>
      <c r="G80" s="51" t="s">
        <v>64</v>
      </c>
      <c r="H80" s="2" t="s">
        <v>65</v>
      </c>
      <c r="I80" s="36">
        <v>52849075</v>
      </c>
      <c r="J80" s="37" t="s">
        <v>257</v>
      </c>
      <c r="K80" s="36">
        <v>10000000</v>
      </c>
      <c r="L80" s="52"/>
      <c r="M80" s="52">
        <v>2400000</v>
      </c>
      <c r="N80" s="53">
        <f t="shared" si="1"/>
        <v>12400000</v>
      </c>
      <c r="O80" s="54">
        <v>11733333</v>
      </c>
      <c r="P80" s="33" t="s">
        <v>59</v>
      </c>
      <c r="Q80" s="41">
        <v>42541</v>
      </c>
      <c r="R80" s="42">
        <v>42541</v>
      </c>
      <c r="S80" s="42">
        <v>42733</v>
      </c>
      <c r="T80" s="58">
        <v>5</v>
      </c>
      <c r="U80" s="56">
        <f>37/30</f>
        <v>1.2333333333333334</v>
      </c>
      <c r="V80" s="57"/>
      <c r="W80" s="52"/>
      <c r="X80" s="46" t="s">
        <v>60</v>
      </c>
      <c r="Y80" s="52"/>
      <c r="Z80" s="44">
        <v>94.62</v>
      </c>
    </row>
    <row r="81" spans="2:26" ht="90" x14ac:dyDescent="0.25">
      <c r="B81" s="47">
        <v>68</v>
      </c>
      <c r="C81" s="48" t="s">
        <v>258</v>
      </c>
      <c r="D81" s="49">
        <v>4</v>
      </c>
      <c r="E81" s="34" t="s">
        <v>62</v>
      </c>
      <c r="F81" s="50" t="s">
        <v>259</v>
      </c>
      <c r="G81" s="51" t="s">
        <v>64</v>
      </c>
      <c r="H81" s="2" t="s">
        <v>65</v>
      </c>
      <c r="I81" s="36">
        <v>39527717</v>
      </c>
      <c r="J81" s="37" t="s">
        <v>260</v>
      </c>
      <c r="K81" s="36">
        <v>17700000</v>
      </c>
      <c r="L81" s="52"/>
      <c r="M81" s="52"/>
      <c r="N81" s="53">
        <f t="shared" si="1"/>
        <v>17700000</v>
      </c>
      <c r="O81" s="54">
        <v>17110000</v>
      </c>
      <c r="P81" s="33" t="s">
        <v>59</v>
      </c>
      <c r="Q81" s="41">
        <v>42541</v>
      </c>
      <c r="R81" s="42">
        <v>42542</v>
      </c>
      <c r="S81" s="42">
        <v>42694</v>
      </c>
      <c r="T81" s="55">
        <v>5</v>
      </c>
      <c r="U81" s="56"/>
      <c r="V81" s="57"/>
      <c r="W81" s="52"/>
      <c r="X81" s="46" t="s">
        <v>60</v>
      </c>
      <c r="Y81" s="52"/>
      <c r="Z81" s="44">
        <v>96.66</v>
      </c>
    </row>
    <row r="82" spans="2:26" ht="64.5" x14ac:dyDescent="0.25">
      <c r="B82" s="47">
        <v>69</v>
      </c>
      <c r="C82" s="48" t="s">
        <v>261</v>
      </c>
      <c r="D82" s="49">
        <v>4</v>
      </c>
      <c r="E82" s="34" t="s">
        <v>62</v>
      </c>
      <c r="F82" s="50" t="s">
        <v>262</v>
      </c>
      <c r="G82" s="51" t="s">
        <v>64</v>
      </c>
      <c r="H82" s="2" t="s">
        <v>65</v>
      </c>
      <c r="I82" s="36">
        <v>52900955</v>
      </c>
      <c r="J82" s="37" t="s">
        <v>263</v>
      </c>
      <c r="K82" s="36">
        <v>17700000</v>
      </c>
      <c r="L82" s="52"/>
      <c r="M82" s="52"/>
      <c r="N82" s="53">
        <f t="shared" ref="N82:N113" si="2">K82+L82+M82</f>
        <v>17700000</v>
      </c>
      <c r="O82" s="54">
        <v>16992000</v>
      </c>
      <c r="P82" s="33" t="s">
        <v>59</v>
      </c>
      <c r="Q82" s="41">
        <v>42541</v>
      </c>
      <c r="R82" s="42">
        <v>42543</v>
      </c>
      <c r="S82" s="42">
        <v>42695</v>
      </c>
      <c r="T82" s="55">
        <v>5</v>
      </c>
      <c r="U82" s="56"/>
      <c r="V82" s="57"/>
      <c r="W82" s="52"/>
      <c r="X82" s="46" t="s">
        <v>60</v>
      </c>
      <c r="Y82" s="52"/>
      <c r="Z82" s="44">
        <v>96</v>
      </c>
    </row>
    <row r="83" spans="2:26" ht="64.5" x14ac:dyDescent="0.25">
      <c r="B83" s="31">
        <v>70</v>
      </c>
      <c r="C83" s="48" t="s">
        <v>264</v>
      </c>
      <c r="D83" s="49">
        <v>4</v>
      </c>
      <c r="E83" s="34" t="s">
        <v>62</v>
      </c>
      <c r="F83" s="50" t="s">
        <v>265</v>
      </c>
      <c r="G83" s="51" t="s">
        <v>64</v>
      </c>
      <c r="H83" s="2" t="s">
        <v>65</v>
      </c>
      <c r="I83" s="36">
        <v>1020755034</v>
      </c>
      <c r="J83" s="37" t="s">
        <v>266</v>
      </c>
      <c r="K83" s="36">
        <v>17700000</v>
      </c>
      <c r="L83" s="52"/>
      <c r="M83" s="52"/>
      <c r="N83" s="53">
        <f t="shared" si="2"/>
        <v>17700000</v>
      </c>
      <c r="O83" s="54">
        <v>16874000</v>
      </c>
      <c r="P83" s="33" t="s">
        <v>59</v>
      </c>
      <c r="Q83" s="41">
        <v>42541</v>
      </c>
      <c r="R83" s="42">
        <v>42544</v>
      </c>
      <c r="S83" s="42">
        <v>42696</v>
      </c>
      <c r="T83" s="55">
        <v>5</v>
      </c>
      <c r="U83" s="56"/>
      <c r="V83" s="57"/>
      <c r="W83" s="52"/>
      <c r="X83" s="46" t="s">
        <v>60</v>
      </c>
      <c r="Y83" s="52"/>
      <c r="Z83" s="44">
        <v>95.33</v>
      </c>
    </row>
    <row r="84" spans="2:26" ht="51.75" x14ac:dyDescent="0.25">
      <c r="B84" s="47">
        <v>71</v>
      </c>
      <c r="C84" s="48" t="s">
        <v>267</v>
      </c>
      <c r="D84" s="49">
        <v>4</v>
      </c>
      <c r="E84" s="34" t="s">
        <v>62</v>
      </c>
      <c r="F84" s="50" t="s">
        <v>268</v>
      </c>
      <c r="G84" s="51" t="s">
        <v>64</v>
      </c>
      <c r="H84" s="2" t="s">
        <v>65</v>
      </c>
      <c r="I84" s="36">
        <v>1016017904</v>
      </c>
      <c r="J84" s="37" t="s">
        <v>269</v>
      </c>
      <c r="K84" s="36">
        <v>17700000</v>
      </c>
      <c r="L84" s="52"/>
      <c r="M84" s="52"/>
      <c r="N84" s="53">
        <f t="shared" si="2"/>
        <v>17700000</v>
      </c>
      <c r="O84" s="54">
        <v>16992000</v>
      </c>
      <c r="P84" s="33" t="s">
        <v>59</v>
      </c>
      <c r="Q84" s="41">
        <v>42541</v>
      </c>
      <c r="R84" s="42">
        <v>42543</v>
      </c>
      <c r="S84" s="42">
        <v>42695</v>
      </c>
      <c r="T84" s="55">
        <v>5</v>
      </c>
      <c r="U84" s="56"/>
      <c r="V84" s="57"/>
      <c r="W84" s="52"/>
      <c r="X84" s="46" t="s">
        <v>60</v>
      </c>
      <c r="Y84" s="52"/>
      <c r="Z84" s="44">
        <v>96</v>
      </c>
    </row>
    <row r="85" spans="2:26" ht="64.5" x14ac:dyDescent="0.25">
      <c r="B85" s="47">
        <v>72</v>
      </c>
      <c r="C85" s="48" t="s">
        <v>270</v>
      </c>
      <c r="D85" s="49">
        <v>4</v>
      </c>
      <c r="E85" s="34" t="s">
        <v>62</v>
      </c>
      <c r="F85" s="50" t="s">
        <v>271</v>
      </c>
      <c r="G85" s="51" t="s">
        <v>64</v>
      </c>
      <c r="H85" s="2" t="s">
        <v>65</v>
      </c>
      <c r="I85" s="36">
        <v>19426466</v>
      </c>
      <c r="J85" s="37" t="s">
        <v>99</v>
      </c>
      <c r="K85" s="36">
        <v>10500000</v>
      </c>
      <c r="L85" s="52"/>
      <c r="M85" s="52">
        <v>4900000</v>
      </c>
      <c r="N85" s="53">
        <f t="shared" si="2"/>
        <v>15400000</v>
      </c>
      <c r="O85" s="54">
        <v>12250000</v>
      </c>
      <c r="P85" s="33" t="s">
        <v>59</v>
      </c>
      <c r="Q85" s="41">
        <v>42542</v>
      </c>
      <c r="R85" s="42">
        <v>42542</v>
      </c>
      <c r="S85" s="42">
        <v>42765</v>
      </c>
      <c r="T85" s="55">
        <v>5</v>
      </c>
      <c r="U85" s="56">
        <f>70/30</f>
        <v>2.3333333333333335</v>
      </c>
      <c r="V85" s="57"/>
      <c r="W85" s="52"/>
      <c r="X85" s="46" t="s">
        <v>60</v>
      </c>
      <c r="Y85" s="52"/>
      <c r="Z85" s="44">
        <v>79.540000000000006</v>
      </c>
    </row>
    <row r="86" spans="2:26" ht="51.75" x14ac:dyDescent="0.25">
      <c r="B86" s="31">
        <v>73</v>
      </c>
      <c r="C86" s="48" t="s">
        <v>272</v>
      </c>
      <c r="D86" s="49">
        <v>4</v>
      </c>
      <c r="E86" s="34" t="s">
        <v>62</v>
      </c>
      <c r="F86" s="50" t="s">
        <v>273</v>
      </c>
      <c r="G86" s="4" t="s">
        <v>274</v>
      </c>
      <c r="H86" s="4" t="s">
        <v>275</v>
      </c>
      <c r="I86" s="36">
        <v>1019047566</v>
      </c>
      <c r="J86" s="37" t="s">
        <v>276</v>
      </c>
      <c r="K86" s="36">
        <v>17700000</v>
      </c>
      <c r="L86" s="52"/>
      <c r="M86" s="52">
        <v>4602000</v>
      </c>
      <c r="N86" s="53">
        <f t="shared" si="2"/>
        <v>22302000</v>
      </c>
      <c r="O86" s="54">
        <v>20532000</v>
      </c>
      <c r="P86" s="33" t="s">
        <v>59</v>
      </c>
      <c r="Q86" s="41">
        <v>42543</v>
      </c>
      <c r="R86" s="42">
        <v>42543</v>
      </c>
      <c r="S86" s="42">
        <v>42734</v>
      </c>
      <c r="T86" s="55">
        <v>5</v>
      </c>
      <c r="U86" s="56">
        <f>39/30</f>
        <v>1.3</v>
      </c>
      <c r="V86" s="57"/>
      <c r="W86" s="52"/>
      <c r="X86" s="46" t="s">
        <v>60</v>
      </c>
      <c r="Y86" s="52"/>
      <c r="Z86" s="44">
        <v>92.06</v>
      </c>
    </row>
    <row r="87" spans="2:26" ht="30" x14ac:dyDescent="0.25">
      <c r="B87" s="47">
        <v>74</v>
      </c>
      <c r="C87" s="48" t="s">
        <v>277</v>
      </c>
      <c r="D87" s="49">
        <v>4</v>
      </c>
      <c r="E87" s="34" t="s">
        <v>62</v>
      </c>
      <c r="F87" s="50" t="s">
        <v>278</v>
      </c>
      <c r="G87" s="51" t="s">
        <v>64</v>
      </c>
      <c r="H87" s="4" t="s">
        <v>65</v>
      </c>
      <c r="I87" s="36">
        <v>1026264676</v>
      </c>
      <c r="J87" s="37" t="s">
        <v>279</v>
      </c>
      <c r="K87" s="36">
        <v>7500000</v>
      </c>
      <c r="L87" s="52"/>
      <c r="M87" s="52">
        <v>1850000</v>
      </c>
      <c r="N87" s="53">
        <f t="shared" si="2"/>
        <v>9350000</v>
      </c>
      <c r="O87" s="54">
        <v>8600000</v>
      </c>
      <c r="P87" s="33" t="s">
        <v>59</v>
      </c>
      <c r="Q87" s="41">
        <v>42544</v>
      </c>
      <c r="R87" s="42">
        <v>42548</v>
      </c>
      <c r="S87" s="42">
        <v>42734</v>
      </c>
      <c r="T87" s="55">
        <v>5</v>
      </c>
      <c r="U87" s="56">
        <f>37/30</f>
        <v>1.2333333333333334</v>
      </c>
      <c r="V87" s="57"/>
      <c r="W87" s="52"/>
      <c r="X87" s="46" t="s">
        <v>60</v>
      </c>
      <c r="Y87" s="52"/>
      <c r="Z87" s="44">
        <v>91.97</v>
      </c>
    </row>
    <row r="88" spans="2:26" ht="51.75" x14ac:dyDescent="0.25">
      <c r="B88" s="47">
        <v>75</v>
      </c>
      <c r="C88" s="48" t="s">
        <v>280</v>
      </c>
      <c r="D88" s="49">
        <v>4</v>
      </c>
      <c r="E88" s="34" t="s">
        <v>62</v>
      </c>
      <c r="F88" s="50" t="s">
        <v>281</v>
      </c>
      <c r="G88" s="51" t="s">
        <v>64</v>
      </c>
      <c r="H88" s="4" t="s">
        <v>65</v>
      </c>
      <c r="I88" s="36">
        <v>1078246045</v>
      </c>
      <c r="J88" s="37" t="s">
        <v>282</v>
      </c>
      <c r="K88" s="36">
        <v>10000000</v>
      </c>
      <c r="L88" s="52"/>
      <c r="M88" s="52">
        <v>1800000</v>
      </c>
      <c r="N88" s="53">
        <f t="shared" si="2"/>
        <v>11800000</v>
      </c>
      <c r="O88" s="54">
        <v>10800000</v>
      </c>
      <c r="P88" s="33" t="s">
        <v>59</v>
      </c>
      <c r="Q88" s="41">
        <v>42543</v>
      </c>
      <c r="R88" s="42">
        <v>42543</v>
      </c>
      <c r="S88" s="42">
        <v>42734</v>
      </c>
      <c r="T88" s="55">
        <v>5</v>
      </c>
      <c r="U88" s="56">
        <f>27/30</f>
        <v>0.9</v>
      </c>
      <c r="V88" s="57"/>
      <c r="W88" s="52"/>
      <c r="X88" s="46" t="s">
        <v>60</v>
      </c>
      <c r="Y88" s="52"/>
      <c r="Z88" s="44">
        <v>92.52</v>
      </c>
    </row>
    <row r="89" spans="2:26" ht="64.5" x14ac:dyDescent="0.25">
      <c r="B89" s="31">
        <v>76</v>
      </c>
      <c r="C89" s="48" t="s">
        <v>283</v>
      </c>
      <c r="D89" s="49">
        <v>4</v>
      </c>
      <c r="E89" s="34" t="s">
        <v>62</v>
      </c>
      <c r="F89" s="50" t="s">
        <v>284</v>
      </c>
      <c r="G89" s="51" t="s">
        <v>64</v>
      </c>
      <c r="H89" s="4" t="s">
        <v>65</v>
      </c>
      <c r="I89" s="36">
        <v>52772448</v>
      </c>
      <c r="J89" s="37" t="s">
        <v>285</v>
      </c>
      <c r="K89" s="36">
        <v>17700000</v>
      </c>
      <c r="L89" s="52"/>
      <c r="M89" s="52">
        <v>4484000</v>
      </c>
      <c r="N89" s="53">
        <f t="shared" si="2"/>
        <v>22184000</v>
      </c>
      <c r="O89" s="54">
        <v>20414000</v>
      </c>
      <c r="P89" s="33" t="s">
        <v>59</v>
      </c>
      <c r="Q89" s="41">
        <v>42543</v>
      </c>
      <c r="R89" s="42">
        <v>42544</v>
      </c>
      <c r="S89" s="42">
        <v>42734</v>
      </c>
      <c r="T89" s="55">
        <v>5</v>
      </c>
      <c r="U89" s="56">
        <f>38/30</f>
        <v>1.2666666666666666</v>
      </c>
      <c r="V89" s="57"/>
      <c r="W89" s="52"/>
      <c r="X89" s="46" t="s">
        <v>60</v>
      </c>
      <c r="Y89" s="52"/>
      <c r="Z89" s="44">
        <v>92.02</v>
      </c>
    </row>
    <row r="90" spans="2:26" ht="51.75" x14ac:dyDescent="0.25">
      <c r="B90" s="47">
        <v>77</v>
      </c>
      <c r="C90" s="48" t="s">
        <v>286</v>
      </c>
      <c r="D90" s="49">
        <v>4</v>
      </c>
      <c r="E90" s="34" t="s">
        <v>62</v>
      </c>
      <c r="F90" s="50" t="s">
        <v>287</v>
      </c>
      <c r="G90" s="51" t="s">
        <v>64</v>
      </c>
      <c r="H90" s="4" t="s">
        <v>65</v>
      </c>
      <c r="I90" s="36">
        <v>80147386</v>
      </c>
      <c r="J90" s="37" t="s">
        <v>288</v>
      </c>
      <c r="K90" s="36">
        <v>10000000</v>
      </c>
      <c r="L90" s="52"/>
      <c r="M90" s="52">
        <v>2533333</v>
      </c>
      <c r="N90" s="53">
        <f t="shared" si="2"/>
        <v>12533333</v>
      </c>
      <c r="O90" s="54">
        <v>11533333</v>
      </c>
      <c r="P90" s="33" t="s">
        <v>59</v>
      </c>
      <c r="Q90" s="41">
        <v>42544</v>
      </c>
      <c r="R90" s="42">
        <v>42544</v>
      </c>
      <c r="S90" s="42">
        <v>42734</v>
      </c>
      <c r="T90" s="55">
        <v>5</v>
      </c>
      <c r="U90" s="56">
        <f>77/30</f>
        <v>2.5666666666666669</v>
      </c>
      <c r="V90" s="57"/>
      <c r="W90" s="52"/>
      <c r="X90" s="46" t="s">
        <v>60</v>
      </c>
      <c r="Y90" s="52"/>
      <c r="Z90" s="44">
        <v>92.02</v>
      </c>
    </row>
    <row r="91" spans="2:26" ht="30" x14ac:dyDescent="0.25">
      <c r="B91" s="47">
        <v>78</v>
      </c>
      <c r="C91" s="48" t="s">
        <v>289</v>
      </c>
      <c r="D91" s="49">
        <v>4</v>
      </c>
      <c r="E91" s="34" t="s">
        <v>62</v>
      </c>
      <c r="F91" s="50" t="s">
        <v>290</v>
      </c>
      <c r="G91" s="51" t="s">
        <v>64</v>
      </c>
      <c r="H91" s="4" t="s">
        <v>65</v>
      </c>
      <c r="I91" s="36">
        <v>1030564136</v>
      </c>
      <c r="J91" s="37" t="s">
        <v>291</v>
      </c>
      <c r="K91" s="36">
        <v>7500000</v>
      </c>
      <c r="L91" s="52"/>
      <c r="M91" s="52">
        <v>1700000</v>
      </c>
      <c r="N91" s="53">
        <f t="shared" si="2"/>
        <v>9200000</v>
      </c>
      <c r="O91" s="54">
        <v>8450000</v>
      </c>
      <c r="P91" s="33" t="s">
        <v>59</v>
      </c>
      <c r="Q91" s="41">
        <v>42544</v>
      </c>
      <c r="R91" s="42">
        <v>42548</v>
      </c>
      <c r="S91" s="42">
        <v>42734</v>
      </c>
      <c r="T91" s="55">
        <v>5</v>
      </c>
      <c r="U91" s="56">
        <f>34/30</f>
        <v>1.1333333333333333</v>
      </c>
      <c r="V91" s="57"/>
      <c r="W91" s="52"/>
      <c r="X91" s="46" t="s">
        <v>60</v>
      </c>
      <c r="Y91" s="52"/>
      <c r="Z91" s="44">
        <v>91.84</v>
      </c>
    </row>
    <row r="92" spans="2:26" ht="51.75" x14ac:dyDescent="0.25">
      <c r="B92" s="31">
        <v>79</v>
      </c>
      <c r="C92" s="48" t="s">
        <v>292</v>
      </c>
      <c r="D92" s="49">
        <v>4</v>
      </c>
      <c r="E92" s="34" t="s">
        <v>62</v>
      </c>
      <c r="F92" s="50" t="s">
        <v>195</v>
      </c>
      <c r="G92" s="51" t="s">
        <v>64</v>
      </c>
      <c r="H92" s="4" t="s">
        <v>65</v>
      </c>
      <c r="I92" s="36">
        <v>1010188901</v>
      </c>
      <c r="J92" s="37" t="s">
        <v>293</v>
      </c>
      <c r="K92" s="36">
        <v>17700000</v>
      </c>
      <c r="L92" s="52"/>
      <c r="M92" s="52">
        <v>4012000</v>
      </c>
      <c r="N92" s="53">
        <f t="shared" si="2"/>
        <v>21712000</v>
      </c>
      <c r="O92" s="54">
        <v>19942000</v>
      </c>
      <c r="P92" s="33" t="s">
        <v>59</v>
      </c>
      <c r="Q92" s="41">
        <v>42544</v>
      </c>
      <c r="R92" s="42">
        <v>42548</v>
      </c>
      <c r="S92" s="42">
        <v>42734</v>
      </c>
      <c r="T92" s="55">
        <v>5</v>
      </c>
      <c r="U92" s="56">
        <f>34/30</f>
        <v>1.1333333333333333</v>
      </c>
      <c r="V92" s="57"/>
      <c r="W92" s="52"/>
      <c r="X92" s="46" t="s">
        <v>60</v>
      </c>
      <c r="Y92" s="52"/>
      <c r="Z92" s="44">
        <v>91</v>
      </c>
    </row>
    <row r="93" spans="2:26" ht="64.5" x14ac:dyDescent="0.25">
      <c r="B93" s="47">
        <v>80</v>
      </c>
      <c r="C93" s="48" t="s">
        <v>294</v>
      </c>
      <c r="D93" s="49">
        <v>4</v>
      </c>
      <c r="E93" s="34" t="s">
        <v>62</v>
      </c>
      <c r="F93" s="50" t="s">
        <v>295</v>
      </c>
      <c r="G93" s="51" t="s">
        <v>64</v>
      </c>
      <c r="H93" s="4" t="s">
        <v>65</v>
      </c>
      <c r="I93" s="36">
        <v>52981471</v>
      </c>
      <c r="J93" s="37" t="s">
        <v>296</v>
      </c>
      <c r="K93" s="36">
        <v>17700000</v>
      </c>
      <c r="L93" s="52"/>
      <c r="M93" s="52">
        <v>4012000</v>
      </c>
      <c r="N93" s="53">
        <f t="shared" si="2"/>
        <v>21712000</v>
      </c>
      <c r="O93" s="54">
        <v>19942000</v>
      </c>
      <c r="P93" s="33" t="s">
        <v>59</v>
      </c>
      <c r="Q93" s="41">
        <v>42545</v>
      </c>
      <c r="R93" s="42">
        <v>42548</v>
      </c>
      <c r="S93" s="42">
        <v>42734</v>
      </c>
      <c r="T93" s="55">
        <v>5</v>
      </c>
      <c r="U93" s="56">
        <f>34/30</f>
        <v>1.1333333333333333</v>
      </c>
      <c r="V93" s="57"/>
      <c r="W93" s="52"/>
      <c r="X93" s="46" t="s">
        <v>60</v>
      </c>
      <c r="Y93" s="52"/>
      <c r="Z93" s="44">
        <v>91.84</v>
      </c>
    </row>
    <row r="94" spans="2:26" ht="90" x14ac:dyDescent="0.25">
      <c r="B94" s="47">
        <v>81</v>
      </c>
      <c r="C94" s="48" t="s">
        <v>297</v>
      </c>
      <c r="D94" s="49">
        <v>4</v>
      </c>
      <c r="E94" s="34" t="s">
        <v>62</v>
      </c>
      <c r="F94" s="50" t="s">
        <v>298</v>
      </c>
      <c r="G94" s="51" t="s">
        <v>64</v>
      </c>
      <c r="H94" s="4" t="s">
        <v>65</v>
      </c>
      <c r="I94" s="36">
        <v>42890658</v>
      </c>
      <c r="J94" s="37" t="s">
        <v>299</v>
      </c>
      <c r="K94" s="36">
        <v>15000000</v>
      </c>
      <c r="L94" s="52"/>
      <c r="M94" s="52">
        <v>3083333</v>
      </c>
      <c r="N94" s="53">
        <f t="shared" si="2"/>
        <v>18083333</v>
      </c>
      <c r="O94" s="54">
        <v>16575333</v>
      </c>
      <c r="P94" s="33" t="s">
        <v>59</v>
      </c>
      <c r="Q94" s="41">
        <v>42545</v>
      </c>
      <c r="R94" s="42">
        <v>42545</v>
      </c>
      <c r="S94" s="42">
        <v>42734</v>
      </c>
      <c r="T94" s="55">
        <v>6</v>
      </c>
      <c r="U94" s="56">
        <f>67/30</f>
        <v>2.2333333333333334</v>
      </c>
      <c r="V94" s="57"/>
      <c r="W94" s="52" t="s">
        <v>60</v>
      </c>
      <c r="X94" s="46"/>
      <c r="Y94" s="52"/>
      <c r="Z94" s="44">
        <v>91.66</v>
      </c>
    </row>
    <row r="95" spans="2:26" ht="51.75" x14ac:dyDescent="0.25">
      <c r="B95" s="31">
        <v>82</v>
      </c>
      <c r="C95" s="67" t="s">
        <v>300</v>
      </c>
      <c r="D95" s="49">
        <v>4</v>
      </c>
      <c r="E95" s="34" t="s">
        <v>62</v>
      </c>
      <c r="F95" s="68" t="s">
        <v>301</v>
      </c>
      <c r="G95" s="51" t="s">
        <v>64</v>
      </c>
      <c r="H95" s="4" t="s">
        <v>65</v>
      </c>
      <c r="I95" s="36">
        <v>52855022</v>
      </c>
      <c r="J95" s="37" t="s">
        <v>302</v>
      </c>
      <c r="K95" s="36">
        <v>12500000</v>
      </c>
      <c r="L95" s="52"/>
      <c r="M95" s="52"/>
      <c r="N95" s="53">
        <f t="shared" si="2"/>
        <v>12500000</v>
      </c>
      <c r="O95" s="54">
        <v>12500000</v>
      </c>
      <c r="P95" s="33" t="s">
        <v>59</v>
      </c>
      <c r="Q95" s="41">
        <v>42545</v>
      </c>
      <c r="R95" s="42">
        <v>42548</v>
      </c>
      <c r="S95" s="42">
        <v>42700</v>
      </c>
      <c r="T95" s="55">
        <v>5</v>
      </c>
      <c r="U95" s="56"/>
      <c r="V95" s="57"/>
      <c r="W95" s="52"/>
      <c r="X95" s="46" t="s">
        <v>60</v>
      </c>
      <c r="Y95" s="52"/>
      <c r="Z95" s="44">
        <v>100</v>
      </c>
    </row>
    <row r="96" spans="2:26" ht="51.75" x14ac:dyDescent="0.25">
      <c r="B96" s="47">
        <v>83</v>
      </c>
      <c r="C96" s="48" t="s">
        <v>303</v>
      </c>
      <c r="D96" s="49">
        <v>4</v>
      </c>
      <c r="E96" s="34" t="s">
        <v>62</v>
      </c>
      <c r="F96" s="50" t="s">
        <v>304</v>
      </c>
      <c r="G96" s="51" t="s">
        <v>64</v>
      </c>
      <c r="H96" s="4" t="s">
        <v>65</v>
      </c>
      <c r="I96" s="36">
        <v>1019034987</v>
      </c>
      <c r="J96" s="37" t="s">
        <v>305</v>
      </c>
      <c r="K96" s="36">
        <v>17700000</v>
      </c>
      <c r="L96" s="52"/>
      <c r="M96" s="52">
        <v>4012000</v>
      </c>
      <c r="N96" s="53">
        <f t="shared" si="2"/>
        <v>21712000</v>
      </c>
      <c r="O96" s="54">
        <v>19942000</v>
      </c>
      <c r="P96" s="33" t="s">
        <v>59</v>
      </c>
      <c r="Q96" s="41">
        <v>42545</v>
      </c>
      <c r="R96" s="42">
        <v>42548</v>
      </c>
      <c r="S96" s="42">
        <v>42734</v>
      </c>
      <c r="T96" s="55">
        <v>5</v>
      </c>
      <c r="U96" s="56">
        <f>34/30</f>
        <v>1.1333333333333333</v>
      </c>
      <c r="V96" s="57"/>
      <c r="W96" s="52"/>
      <c r="X96" s="46" t="s">
        <v>60</v>
      </c>
      <c r="Y96" s="52"/>
      <c r="Z96" s="44">
        <v>91.84</v>
      </c>
    </row>
    <row r="97" spans="2:26" ht="51.75" x14ac:dyDescent="0.25">
      <c r="B97" s="47">
        <v>84</v>
      </c>
      <c r="C97" s="67" t="s">
        <v>306</v>
      </c>
      <c r="D97" s="49">
        <v>4</v>
      </c>
      <c r="E97" s="34" t="s">
        <v>62</v>
      </c>
      <c r="F97" s="68" t="s">
        <v>307</v>
      </c>
      <c r="G97" s="51" t="s">
        <v>64</v>
      </c>
      <c r="H97" s="4" t="s">
        <v>65</v>
      </c>
      <c r="I97" s="36">
        <v>91079060</v>
      </c>
      <c r="J97" s="37" t="s">
        <v>308</v>
      </c>
      <c r="K97" s="36">
        <v>17700000</v>
      </c>
      <c r="L97" s="52"/>
      <c r="M97" s="52"/>
      <c r="N97" s="53">
        <f t="shared" si="2"/>
        <v>17700000</v>
      </c>
      <c r="O97" s="54">
        <v>14042000</v>
      </c>
      <c r="P97" s="33" t="s">
        <v>59</v>
      </c>
      <c r="Q97" s="41">
        <v>42548</v>
      </c>
      <c r="R97" s="42">
        <v>42549</v>
      </c>
      <c r="S97" s="42">
        <v>42701</v>
      </c>
      <c r="T97" s="55">
        <v>5</v>
      </c>
      <c r="U97" s="56"/>
      <c r="V97" s="57"/>
      <c r="W97" s="52"/>
      <c r="X97" s="46" t="s">
        <v>60</v>
      </c>
      <c r="Y97" s="52"/>
      <c r="Z97" s="44">
        <v>79.33</v>
      </c>
    </row>
    <row r="98" spans="2:26" ht="39" x14ac:dyDescent="0.25">
      <c r="B98" s="47">
        <v>85</v>
      </c>
      <c r="C98" s="48" t="s">
        <v>309</v>
      </c>
      <c r="D98" s="49">
        <v>4</v>
      </c>
      <c r="E98" s="34" t="s">
        <v>62</v>
      </c>
      <c r="F98" s="50" t="s">
        <v>310</v>
      </c>
      <c r="G98" s="51" t="s">
        <v>64</v>
      </c>
      <c r="H98" s="4" t="s">
        <v>65</v>
      </c>
      <c r="I98" s="36">
        <v>1015431991</v>
      </c>
      <c r="J98" s="37" t="s">
        <v>311</v>
      </c>
      <c r="K98" s="36">
        <v>17700000</v>
      </c>
      <c r="L98" s="52"/>
      <c r="M98" s="52"/>
      <c r="N98" s="53">
        <f t="shared" si="2"/>
        <v>17700000</v>
      </c>
      <c r="O98" s="54">
        <v>17700000</v>
      </c>
      <c r="P98" s="33" t="s">
        <v>59</v>
      </c>
      <c r="Q98" s="41">
        <v>42548</v>
      </c>
      <c r="R98" s="42">
        <v>42550</v>
      </c>
      <c r="S98" s="42">
        <v>42702</v>
      </c>
      <c r="T98" s="55">
        <v>5</v>
      </c>
      <c r="U98" s="56"/>
      <c r="V98" s="57"/>
      <c r="W98" s="52"/>
      <c r="X98" s="46" t="s">
        <v>60</v>
      </c>
      <c r="Y98" s="52"/>
      <c r="Z98" s="44">
        <v>100</v>
      </c>
    </row>
    <row r="99" spans="2:26" ht="51.75" x14ac:dyDescent="0.25">
      <c r="B99" s="31">
        <v>86</v>
      </c>
      <c r="C99" s="48" t="s">
        <v>312</v>
      </c>
      <c r="D99" s="49">
        <v>4</v>
      </c>
      <c r="E99" s="34" t="s">
        <v>62</v>
      </c>
      <c r="F99" s="50" t="s">
        <v>313</v>
      </c>
      <c r="G99" s="51" t="s">
        <v>64</v>
      </c>
      <c r="H99" s="4" t="s">
        <v>65</v>
      </c>
      <c r="I99" s="36">
        <v>1030559763</v>
      </c>
      <c r="J99" s="37" t="s">
        <v>314</v>
      </c>
      <c r="K99" s="36">
        <v>10000000</v>
      </c>
      <c r="L99" s="52"/>
      <c r="M99" s="52"/>
      <c r="N99" s="53">
        <f t="shared" si="2"/>
        <v>10000000</v>
      </c>
      <c r="O99" s="54">
        <v>8199999</v>
      </c>
      <c r="P99" s="33" t="s">
        <v>59</v>
      </c>
      <c r="Q99" s="41">
        <v>42557</v>
      </c>
      <c r="R99" s="42">
        <v>42559</v>
      </c>
      <c r="S99" s="42">
        <v>42711</v>
      </c>
      <c r="T99" s="55">
        <v>5</v>
      </c>
      <c r="U99" s="56"/>
      <c r="V99" s="57"/>
      <c r="W99" s="52"/>
      <c r="X99" s="46" t="s">
        <v>60</v>
      </c>
      <c r="Y99" s="52"/>
      <c r="Z99" s="44">
        <v>81.99</v>
      </c>
    </row>
    <row r="100" spans="2:26" ht="57.75" x14ac:dyDescent="0.25">
      <c r="B100" s="47">
        <v>87</v>
      </c>
      <c r="C100" s="48" t="s">
        <v>315</v>
      </c>
      <c r="D100" s="49">
        <v>4</v>
      </c>
      <c r="E100" s="34" t="s">
        <v>62</v>
      </c>
      <c r="F100" s="69" t="s">
        <v>316</v>
      </c>
      <c r="G100" s="51" t="s">
        <v>64</v>
      </c>
      <c r="H100" s="4" t="s">
        <v>65</v>
      </c>
      <c r="I100" s="36">
        <v>80406270</v>
      </c>
      <c r="J100" s="37" t="s">
        <v>317</v>
      </c>
      <c r="K100" s="36">
        <v>11500000</v>
      </c>
      <c r="L100" s="52"/>
      <c r="M100" s="52">
        <v>1533333</v>
      </c>
      <c r="N100" s="53">
        <f t="shared" si="2"/>
        <v>13033333</v>
      </c>
      <c r="O100" s="54">
        <v>383333</v>
      </c>
      <c r="P100" s="33" t="s">
        <v>59</v>
      </c>
      <c r="Q100" s="41">
        <v>42559</v>
      </c>
      <c r="R100" s="42">
        <v>42562</v>
      </c>
      <c r="S100" s="42">
        <v>42734</v>
      </c>
      <c r="T100" s="55">
        <v>5</v>
      </c>
      <c r="U100" s="56">
        <f>20/30</f>
        <v>0.66666666666666663</v>
      </c>
      <c r="V100" s="57"/>
      <c r="W100" s="52"/>
      <c r="X100" s="46" t="s">
        <v>60</v>
      </c>
      <c r="Y100" s="52"/>
      <c r="Z100" s="44">
        <v>0.2</v>
      </c>
    </row>
    <row r="101" spans="2:26" ht="26.25" x14ac:dyDescent="0.25">
      <c r="B101" s="47">
        <v>88</v>
      </c>
      <c r="C101" s="48" t="s">
        <v>318</v>
      </c>
      <c r="D101" s="49">
        <v>4</v>
      </c>
      <c r="E101" s="34" t="s">
        <v>62</v>
      </c>
      <c r="F101" s="50" t="s">
        <v>319</v>
      </c>
      <c r="G101" s="4" t="s">
        <v>274</v>
      </c>
      <c r="H101" s="4" t="s">
        <v>275</v>
      </c>
      <c r="I101" s="36">
        <v>80064974</v>
      </c>
      <c r="J101" s="37" t="s">
        <v>320</v>
      </c>
      <c r="K101" s="36">
        <v>10000000</v>
      </c>
      <c r="L101" s="52"/>
      <c r="M101" s="52">
        <v>1266666</v>
      </c>
      <c r="N101" s="53">
        <f t="shared" si="2"/>
        <v>11266666</v>
      </c>
      <c r="O101" s="54">
        <v>10266667</v>
      </c>
      <c r="P101" s="33" t="s">
        <v>59</v>
      </c>
      <c r="Q101" s="41">
        <v>42562</v>
      </c>
      <c r="R101" s="42">
        <v>42563</v>
      </c>
      <c r="S101" s="42">
        <v>42734</v>
      </c>
      <c r="T101" s="55">
        <v>5</v>
      </c>
      <c r="U101" s="56">
        <f>19/30</f>
        <v>0.6333333333333333</v>
      </c>
      <c r="V101" s="57"/>
      <c r="W101" s="52"/>
      <c r="X101" s="46" t="s">
        <v>60</v>
      </c>
      <c r="Y101" s="52"/>
      <c r="Z101" s="44">
        <v>91</v>
      </c>
    </row>
    <row r="102" spans="2:26" ht="105" x14ac:dyDescent="0.25">
      <c r="B102" s="31">
        <v>89</v>
      </c>
      <c r="C102" s="67" t="s">
        <v>321</v>
      </c>
      <c r="D102" s="49">
        <v>4</v>
      </c>
      <c r="E102" s="34" t="s">
        <v>62</v>
      </c>
      <c r="F102" s="70" t="s">
        <v>322</v>
      </c>
      <c r="G102" s="4" t="s">
        <v>323</v>
      </c>
      <c r="H102" s="4" t="s">
        <v>324</v>
      </c>
      <c r="I102" s="36">
        <v>52783244</v>
      </c>
      <c r="J102" s="37" t="s">
        <v>72</v>
      </c>
      <c r="K102" s="36">
        <v>19200000</v>
      </c>
      <c r="L102" s="52"/>
      <c r="M102" s="52"/>
      <c r="N102" s="53">
        <f t="shared" si="2"/>
        <v>19200000</v>
      </c>
      <c r="O102" s="54">
        <v>14186667</v>
      </c>
      <c r="P102" s="33" t="s">
        <v>59</v>
      </c>
      <c r="Q102" s="41">
        <v>42562</v>
      </c>
      <c r="R102" s="42">
        <v>42569</v>
      </c>
      <c r="S102" s="42">
        <v>42752</v>
      </c>
      <c r="T102" s="55">
        <v>6</v>
      </c>
      <c r="U102" s="56"/>
      <c r="V102" s="57"/>
      <c r="W102" s="52" t="s">
        <v>60</v>
      </c>
      <c r="X102" s="46"/>
      <c r="Y102" s="52"/>
      <c r="Z102" s="44">
        <v>73.88</v>
      </c>
    </row>
    <row r="103" spans="2:26" ht="39" x14ac:dyDescent="0.25">
      <c r="B103" s="47">
        <v>90</v>
      </c>
      <c r="C103" s="48" t="s">
        <v>325</v>
      </c>
      <c r="D103" s="49">
        <v>4</v>
      </c>
      <c r="E103" s="34" t="s">
        <v>62</v>
      </c>
      <c r="F103" s="50" t="s">
        <v>326</v>
      </c>
      <c r="G103" s="4" t="s">
        <v>274</v>
      </c>
      <c r="H103" s="4" t="s">
        <v>275</v>
      </c>
      <c r="I103" s="36">
        <v>80100682</v>
      </c>
      <c r="J103" s="37" t="s">
        <v>327</v>
      </c>
      <c r="K103" s="36">
        <v>10000000</v>
      </c>
      <c r="L103" s="52"/>
      <c r="M103" s="52">
        <v>866667</v>
      </c>
      <c r="N103" s="53">
        <f t="shared" si="2"/>
        <v>10866667</v>
      </c>
      <c r="O103" s="54">
        <v>9866667</v>
      </c>
      <c r="P103" s="33" t="s">
        <v>59</v>
      </c>
      <c r="Q103" s="41">
        <v>42563</v>
      </c>
      <c r="R103" s="42">
        <v>42569</v>
      </c>
      <c r="S103" s="42">
        <v>42734</v>
      </c>
      <c r="T103" s="55">
        <v>5</v>
      </c>
      <c r="U103" s="56">
        <f>13/30</f>
        <v>0.43333333333333335</v>
      </c>
      <c r="V103" s="57"/>
      <c r="W103" s="52"/>
      <c r="X103" s="46" t="s">
        <v>60</v>
      </c>
      <c r="Y103" s="52"/>
      <c r="Z103" s="44">
        <v>90.79</v>
      </c>
    </row>
    <row r="104" spans="2:26" ht="30" x14ac:dyDescent="0.25">
      <c r="B104" s="47">
        <v>91</v>
      </c>
      <c r="C104" s="67" t="s">
        <v>328</v>
      </c>
      <c r="D104" s="49">
        <v>4</v>
      </c>
      <c r="E104" s="34" t="s">
        <v>62</v>
      </c>
      <c r="F104" s="68" t="s">
        <v>329</v>
      </c>
      <c r="G104" s="51" t="s">
        <v>64</v>
      </c>
      <c r="H104" s="4" t="s">
        <v>65</v>
      </c>
      <c r="I104" s="36">
        <v>79127232</v>
      </c>
      <c r="J104" s="37" t="s">
        <v>233</v>
      </c>
      <c r="K104" s="36">
        <v>10000000</v>
      </c>
      <c r="L104" s="52"/>
      <c r="M104" s="52">
        <v>0</v>
      </c>
      <c r="N104" s="53">
        <f t="shared" si="2"/>
        <v>10000000</v>
      </c>
      <c r="O104" s="36">
        <v>10000000</v>
      </c>
      <c r="P104" s="33" t="s">
        <v>59</v>
      </c>
      <c r="Q104" s="41">
        <v>42563</v>
      </c>
      <c r="R104" s="42">
        <v>42563</v>
      </c>
      <c r="S104" s="42">
        <v>42715</v>
      </c>
      <c r="T104" s="55">
        <v>5</v>
      </c>
      <c r="U104" s="56"/>
      <c r="V104" s="57"/>
      <c r="W104" s="52"/>
      <c r="X104" s="46" t="s">
        <v>60</v>
      </c>
      <c r="Y104" s="52"/>
      <c r="Z104" s="44">
        <v>100</v>
      </c>
    </row>
    <row r="105" spans="2:26" ht="77.25" x14ac:dyDescent="0.25">
      <c r="B105" s="31">
        <v>92</v>
      </c>
      <c r="C105" s="67" t="s">
        <v>330</v>
      </c>
      <c r="D105" s="49">
        <v>4</v>
      </c>
      <c r="E105" s="34" t="s">
        <v>62</v>
      </c>
      <c r="F105" s="71" t="s">
        <v>331</v>
      </c>
      <c r="G105" s="51" t="s">
        <v>64</v>
      </c>
      <c r="H105" s="4" t="s">
        <v>65</v>
      </c>
      <c r="I105" s="36">
        <v>80932827</v>
      </c>
      <c r="J105" s="37" t="s">
        <v>332</v>
      </c>
      <c r="K105" s="36">
        <v>25000000</v>
      </c>
      <c r="L105" s="52"/>
      <c r="M105" s="52">
        <v>2166667</v>
      </c>
      <c r="N105" s="53">
        <f t="shared" si="2"/>
        <v>27166667</v>
      </c>
      <c r="O105" s="36">
        <v>19666666</v>
      </c>
      <c r="P105" s="33" t="s">
        <v>59</v>
      </c>
      <c r="Q105" s="41">
        <v>42565</v>
      </c>
      <c r="R105" s="42">
        <v>42569</v>
      </c>
      <c r="S105" s="42">
        <v>42734</v>
      </c>
      <c r="T105" s="55">
        <v>5</v>
      </c>
      <c r="U105" s="56">
        <f>13/30</f>
        <v>0.43333333333333335</v>
      </c>
      <c r="V105" s="57"/>
      <c r="W105" s="52"/>
      <c r="X105" s="46" t="s">
        <v>60</v>
      </c>
      <c r="Y105" s="52"/>
      <c r="Z105" s="44">
        <v>72.39</v>
      </c>
    </row>
    <row r="106" spans="2:26" ht="51.75" x14ac:dyDescent="0.25">
      <c r="B106" s="47">
        <v>93</v>
      </c>
      <c r="C106" s="67" t="s">
        <v>333</v>
      </c>
      <c r="D106" s="49">
        <v>4</v>
      </c>
      <c r="E106" s="34" t="s">
        <v>62</v>
      </c>
      <c r="F106" s="71" t="s">
        <v>334</v>
      </c>
      <c r="G106" s="51" t="s">
        <v>64</v>
      </c>
      <c r="H106" s="4" t="s">
        <v>65</v>
      </c>
      <c r="I106" s="36">
        <v>93235224</v>
      </c>
      <c r="J106" s="37" t="s">
        <v>335</v>
      </c>
      <c r="K106" s="36">
        <v>17700000</v>
      </c>
      <c r="L106" s="52"/>
      <c r="M106" s="52">
        <v>1534000</v>
      </c>
      <c r="N106" s="53">
        <f t="shared" si="2"/>
        <v>19234000</v>
      </c>
      <c r="O106" s="54">
        <v>13924000</v>
      </c>
      <c r="P106" s="33" t="s">
        <v>59</v>
      </c>
      <c r="Q106" s="41">
        <v>42565</v>
      </c>
      <c r="R106" s="42">
        <v>42569</v>
      </c>
      <c r="S106" s="42">
        <v>42734</v>
      </c>
      <c r="T106" s="55">
        <v>5</v>
      </c>
      <c r="U106" s="56">
        <f>13/30</f>
        <v>0.43333333333333335</v>
      </c>
      <c r="V106" s="57"/>
      <c r="W106" s="52"/>
      <c r="X106" s="46" t="s">
        <v>60</v>
      </c>
      <c r="Y106" s="52"/>
      <c r="Z106" s="44">
        <v>72.39</v>
      </c>
    </row>
    <row r="107" spans="2:26" ht="51.75" x14ac:dyDescent="0.25">
      <c r="B107" s="47">
        <v>94</v>
      </c>
      <c r="C107" s="67" t="s">
        <v>336</v>
      </c>
      <c r="D107" s="49">
        <v>4</v>
      </c>
      <c r="E107" s="34" t="s">
        <v>62</v>
      </c>
      <c r="F107" s="71" t="s">
        <v>337</v>
      </c>
      <c r="G107" s="4" t="s">
        <v>338</v>
      </c>
      <c r="H107" s="4" t="s">
        <v>339</v>
      </c>
      <c r="I107" s="36">
        <v>19362411</v>
      </c>
      <c r="J107" s="37" t="s">
        <v>340</v>
      </c>
      <c r="K107" s="36">
        <v>10015200</v>
      </c>
      <c r="L107" s="52"/>
      <c r="M107" s="52"/>
      <c r="N107" s="53">
        <f t="shared" si="2"/>
        <v>10015200</v>
      </c>
      <c r="O107" s="54">
        <v>0</v>
      </c>
      <c r="P107" s="33" t="s">
        <v>59</v>
      </c>
      <c r="Q107" s="41">
        <v>42565</v>
      </c>
      <c r="R107" s="42">
        <v>42576</v>
      </c>
      <c r="S107" s="42">
        <v>42940</v>
      </c>
      <c r="T107" s="55">
        <v>12</v>
      </c>
      <c r="U107" s="56"/>
      <c r="V107" s="57"/>
      <c r="W107" s="52" t="s">
        <v>60</v>
      </c>
      <c r="X107" s="46"/>
      <c r="Y107" s="52"/>
      <c r="Z107" s="44">
        <f>O107/N107</f>
        <v>0</v>
      </c>
    </row>
    <row r="108" spans="2:26" ht="51.75" x14ac:dyDescent="0.25">
      <c r="B108" s="31">
        <v>95</v>
      </c>
      <c r="C108" s="67" t="s">
        <v>341</v>
      </c>
      <c r="D108" s="49">
        <v>4</v>
      </c>
      <c r="E108" s="34" t="s">
        <v>62</v>
      </c>
      <c r="F108" s="71" t="s">
        <v>342</v>
      </c>
      <c r="G108" s="51" t="s">
        <v>64</v>
      </c>
      <c r="H108" s="4" t="s">
        <v>65</v>
      </c>
      <c r="I108" s="36">
        <v>1018416938</v>
      </c>
      <c r="J108" s="37" t="s">
        <v>343</v>
      </c>
      <c r="K108" s="36">
        <v>10000000</v>
      </c>
      <c r="L108" s="52"/>
      <c r="M108" s="52">
        <v>1066666</v>
      </c>
      <c r="N108" s="53">
        <f t="shared" si="2"/>
        <v>11066666</v>
      </c>
      <c r="O108" s="54">
        <v>10066666</v>
      </c>
      <c r="P108" s="33" t="s">
        <v>59</v>
      </c>
      <c r="Q108" s="41">
        <v>42565</v>
      </c>
      <c r="R108" s="42">
        <v>42566</v>
      </c>
      <c r="S108" s="42">
        <v>42734</v>
      </c>
      <c r="T108" s="72">
        <v>5</v>
      </c>
      <c r="U108" s="56">
        <f>13/30</f>
        <v>0.43333333333333335</v>
      </c>
      <c r="V108" s="57"/>
      <c r="W108" s="52"/>
      <c r="X108" s="46" t="s">
        <v>60</v>
      </c>
      <c r="Y108" s="52"/>
      <c r="Z108" s="44">
        <v>100</v>
      </c>
    </row>
    <row r="109" spans="2:26" x14ac:dyDescent="0.25">
      <c r="B109" s="47">
        <v>96</v>
      </c>
      <c r="C109" s="61"/>
      <c r="D109" s="49"/>
      <c r="E109" s="34" t="s">
        <v>62</v>
      </c>
      <c r="F109" s="73"/>
      <c r="G109" s="51" t="s">
        <v>64</v>
      </c>
      <c r="H109" s="4" t="s">
        <v>65</v>
      </c>
      <c r="I109" s="36"/>
      <c r="J109" s="37"/>
      <c r="K109" s="36"/>
      <c r="L109" s="52"/>
      <c r="M109" s="52"/>
      <c r="N109" s="53">
        <f t="shared" si="2"/>
        <v>0</v>
      </c>
      <c r="O109" s="54"/>
      <c r="P109" s="33" t="s">
        <v>59</v>
      </c>
      <c r="Q109" s="41"/>
      <c r="R109" s="42"/>
      <c r="S109" s="42"/>
      <c r="T109" s="55"/>
      <c r="U109" s="56"/>
      <c r="V109" s="57"/>
      <c r="W109" s="52"/>
      <c r="X109" s="46" t="s">
        <v>60</v>
      </c>
      <c r="Y109" s="52"/>
      <c r="Z109" s="44"/>
    </row>
    <row r="110" spans="2:26" ht="39" x14ac:dyDescent="0.25">
      <c r="B110" s="47">
        <v>97</v>
      </c>
      <c r="C110" s="67" t="s">
        <v>344</v>
      </c>
      <c r="D110" s="49">
        <v>4</v>
      </c>
      <c r="E110" s="34" t="s">
        <v>62</v>
      </c>
      <c r="F110" s="71" t="s">
        <v>345</v>
      </c>
      <c r="G110" s="51" t="s">
        <v>64</v>
      </c>
      <c r="H110" s="4" t="s">
        <v>65</v>
      </c>
      <c r="I110" s="36">
        <v>1019045244</v>
      </c>
      <c r="J110" s="37" t="s">
        <v>346</v>
      </c>
      <c r="K110" s="36">
        <v>10000000</v>
      </c>
      <c r="L110" s="52"/>
      <c r="M110" s="52"/>
      <c r="N110" s="53">
        <f t="shared" si="2"/>
        <v>10000000</v>
      </c>
      <c r="O110" s="54">
        <v>8866667</v>
      </c>
      <c r="P110" s="33" t="s">
        <v>59</v>
      </c>
      <c r="Q110" s="41">
        <v>42584</v>
      </c>
      <c r="R110" s="42">
        <v>42585</v>
      </c>
      <c r="S110" s="42">
        <v>42735</v>
      </c>
      <c r="T110" s="55">
        <v>4.93</v>
      </c>
      <c r="U110" s="56"/>
      <c r="V110" s="57"/>
      <c r="W110" s="52"/>
      <c r="X110" s="46" t="s">
        <v>60</v>
      </c>
      <c r="Y110" s="52"/>
      <c r="Z110" s="44">
        <v>88.6</v>
      </c>
    </row>
    <row r="111" spans="2:26" ht="30" x14ac:dyDescent="0.25">
      <c r="B111" s="47">
        <v>98</v>
      </c>
      <c r="C111" s="74" t="s">
        <v>347</v>
      </c>
      <c r="D111" s="49">
        <v>6</v>
      </c>
      <c r="E111" s="34" t="s">
        <v>348</v>
      </c>
      <c r="F111" s="71" t="s">
        <v>349</v>
      </c>
      <c r="G111" s="51" t="s">
        <v>108</v>
      </c>
      <c r="H111" s="4" t="s">
        <v>109</v>
      </c>
      <c r="I111" s="36">
        <v>830050882</v>
      </c>
      <c r="J111" s="37" t="s">
        <v>350</v>
      </c>
      <c r="K111" s="36">
        <v>18948379</v>
      </c>
      <c r="L111" s="52"/>
      <c r="M111" s="52"/>
      <c r="N111" s="53">
        <f t="shared" si="2"/>
        <v>18948379</v>
      </c>
      <c r="O111" s="36">
        <v>18948379</v>
      </c>
      <c r="P111" s="33" t="s">
        <v>59</v>
      </c>
      <c r="Q111" s="41">
        <v>42584</v>
      </c>
      <c r="R111" s="42">
        <v>42592</v>
      </c>
      <c r="S111" s="42">
        <v>42652</v>
      </c>
      <c r="T111" s="55">
        <v>2</v>
      </c>
      <c r="U111" s="56"/>
      <c r="V111" s="57"/>
      <c r="W111" s="52"/>
      <c r="X111" s="46" t="s">
        <v>60</v>
      </c>
      <c r="Y111" s="52"/>
      <c r="Z111" s="44">
        <v>100</v>
      </c>
    </row>
    <row r="112" spans="2:26" ht="51.75" x14ac:dyDescent="0.25">
      <c r="B112" s="47">
        <v>99</v>
      </c>
      <c r="C112" s="67" t="s">
        <v>351</v>
      </c>
      <c r="D112" s="49">
        <v>4</v>
      </c>
      <c r="E112" s="34" t="s">
        <v>62</v>
      </c>
      <c r="F112" s="71" t="s">
        <v>273</v>
      </c>
      <c r="G112" s="4" t="s">
        <v>274</v>
      </c>
      <c r="H112" s="4" t="s">
        <v>275</v>
      </c>
      <c r="I112" s="36">
        <v>79707971</v>
      </c>
      <c r="J112" s="37" t="s">
        <v>352</v>
      </c>
      <c r="K112" s="36">
        <v>17700000</v>
      </c>
      <c r="L112" s="52"/>
      <c r="M112" s="52"/>
      <c r="N112" s="53">
        <f t="shared" si="2"/>
        <v>17700000</v>
      </c>
      <c r="O112" s="54">
        <v>13452000</v>
      </c>
      <c r="P112" s="33" t="s">
        <v>59</v>
      </c>
      <c r="Q112" s="41">
        <v>42590</v>
      </c>
      <c r="R112" s="42">
        <v>42590</v>
      </c>
      <c r="S112" s="42">
        <v>42735</v>
      </c>
      <c r="T112" s="72">
        <v>4.76</v>
      </c>
      <c r="U112" s="56"/>
      <c r="V112" s="57"/>
      <c r="W112" s="52"/>
      <c r="X112" s="46" t="s">
        <v>60</v>
      </c>
      <c r="Y112" s="52"/>
      <c r="Z112" s="44">
        <f>O112/N112</f>
        <v>0.76</v>
      </c>
    </row>
    <row r="113" spans="2:26" ht="64.5" x14ac:dyDescent="0.25">
      <c r="B113" s="31">
        <v>100</v>
      </c>
      <c r="C113" s="67" t="s">
        <v>353</v>
      </c>
      <c r="D113" s="49">
        <v>4</v>
      </c>
      <c r="E113" s="34" t="s">
        <v>62</v>
      </c>
      <c r="F113" s="71" t="s">
        <v>354</v>
      </c>
      <c r="G113" s="51" t="s">
        <v>64</v>
      </c>
      <c r="H113" s="4" t="s">
        <v>65</v>
      </c>
      <c r="I113" s="36">
        <v>1013613377</v>
      </c>
      <c r="J113" s="37" t="s">
        <v>355</v>
      </c>
      <c r="K113" s="36">
        <v>22500000</v>
      </c>
      <c r="L113" s="52"/>
      <c r="M113" s="52"/>
      <c r="N113" s="53">
        <f t="shared" si="2"/>
        <v>22500000</v>
      </c>
      <c r="O113" s="54">
        <v>19200000</v>
      </c>
      <c r="P113" s="33" t="s">
        <v>59</v>
      </c>
      <c r="Q113" s="41">
        <v>42590</v>
      </c>
      <c r="R113" s="42">
        <v>42590</v>
      </c>
      <c r="S113" s="42">
        <v>42735</v>
      </c>
      <c r="T113" s="72">
        <v>4.76</v>
      </c>
      <c r="U113" s="56"/>
      <c r="V113" s="57"/>
      <c r="W113" s="52"/>
      <c r="X113" s="46" t="s">
        <v>60</v>
      </c>
      <c r="Y113" s="52"/>
      <c r="Z113" s="44">
        <v>85.33</v>
      </c>
    </row>
    <row r="114" spans="2:26" ht="51.75" x14ac:dyDescent="0.25">
      <c r="B114" s="47">
        <v>101</v>
      </c>
      <c r="C114" s="67" t="s">
        <v>356</v>
      </c>
      <c r="D114" s="49">
        <v>4</v>
      </c>
      <c r="E114" s="34" t="s">
        <v>62</v>
      </c>
      <c r="F114" s="71" t="s">
        <v>357</v>
      </c>
      <c r="G114" s="51" t="s">
        <v>64</v>
      </c>
      <c r="H114" s="4" t="s">
        <v>65</v>
      </c>
      <c r="I114" s="36">
        <v>72177700</v>
      </c>
      <c r="J114" s="37" t="s">
        <v>358</v>
      </c>
      <c r="K114" s="36">
        <v>32900000</v>
      </c>
      <c r="L114" s="52"/>
      <c r="M114" s="52"/>
      <c r="N114" s="53">
        <f t="shared" ref="N114:N145" si="3">K114+L114+M114</f>
        <v>32900000</v>
      </c>
      <c r="O114" s="54">
        <v>29400000</v>
      </c>
      <c r="P114" s="33" t="s">
        <v>59</v>
      </c>
      <c r="Q114" s="41">
        <v>42591</v>
      </c>
      <c r="R114" s="42">
        <v>42592</v>
      </c>
      <c r="S114" s="42">
        <v>42733</v>
      </c>
      <c r="T114" s="72">
        <v>4.66</v>
      </c>
      <c r="U114" s="56"/>
      <c r="V114" s="57"/>
      <c r="W114" s="52"/>
      <c r="X114" s="46" t="s">
        <v>60</v>
      </c>
      <c r="Y114" s="52"/>
      <c r="Z114" s="44">
        <v>89</v>
      </c>
    </row>
    <row r="115" spans="2:26" ht="51.75" x14ac:dyDescent="0.25">
      <c r="B115" s="47">
        <v>102</v>
      </c>
      <c r="C115" s="67" t="s">
        <v>359</v>
      </c>
      <c r="D115" s="49">
        <v>4</v>
      </c>
      <c r="E115" s="34" t="s">
        <v>62</v>
      </c>
      <c r="F115" s="71" t="s">
        <v>360</v>
      </c>
      <c r="G115" s="51" t="s">
        <v>64</v>
      </c>
      <c r="H115" s="4" t="s">
        <v>65</v>
      </c>
      <c r="I115" s="36">
        <v>1123084624</v>
      </c>
      <c r="J115" s="37" t="s">
        <v>361</v>
      </c>
      <c r="K115" s="36">
        <v>17700000</v>
      </c>
      <c r="L115" s="52"/>
      <c r="M115" s="52"/>
      <c r="N115" s="53">
        <f t="shared" si="3"/>
        <v>17700000</v>
      </c>
      <c r="O115" s="54">
        <v>7788000</v>
      </c>
      <c r="P115" s="33" t="s">
        <v>59</v>
      </c>
      <c r="Q115" s="41">
        <v>42591</v>
      </c>
      <c r="R115" s="42">
        <v>42592</v>
      </c>
      <c r="S115" s="42">
        <v>42733</v>
      </c>
      <c r="T115" s="72">
        <v>4.66</v>
      </c>
      <c r="U115" s="56"/>
      <c r="V115" s="57"/>
      <c r="W115" s="52"/>
      <c r="X115" s="46" t="s">
        <v>60</v>
      </c>
      <c r="Y115" s="52"/>
      <c r="Z115" s="44">
        <v>44</v>
      </c>
    </row>
    <row r="116" spans="2:26" ht="90.75" x14ac:dyDescent="0.25">
      <c r="B116" s="31">
        <v>103</v>
      </c>
      <c r="C116" s="67" t="s">
        <v>362</v>
      </c>
      <c r="D116" s="49">
        <v>4</v>
      </c>
      <c r="E116" s="34" t="s">
        <v>62</v>
      </c>
      <c r="F116" s="75" t="s">
        <v>363</v>
      </c>
      <c r="G116" s="51" t="s">
        <v>64</v>
      </c>
      <c r="H116" s="4" t="s">
        <v>65</v>
      </c>
      <c r="I116" s="36">
        <v>1047394621</v>
      </c>
      <c r="J116" s="37" t="s">
        <v>364</v>
      </c>
      <c r="K116" s="36">
        <v>17700000</v>
      </c>
      <c r="L116" s="52"/>
      <c r="M116" s="52"/>
      <c r="N116" s="53">
        <f t="shared" si="3"/>
        <v>17700000</v>
      </c>
      <c r="O116" s="54">
        <v>11092000</v>
      </c>
      <c r="P116" s="33" t="s">
        <v>59</v>
      </c>
      <c r="Q116" s="41">
        <v>42592</v>
      </c>
      <c r="R116" s="42">
        <v>42594</v>
      </c>
      <c r="S116" s="42">
        <v>42735</v>
      </c>
      <c r="T116" s="72">
        <v>4.66</v>
      </c>
      <c r="U116" s="56"/>
      <c r="V116" s="57"/>
      <c r="W116" s="52"/>
      <c r="X116" s="46" t="s">
        <v>60</v>
      </c>
      <c r="Y116" s="52"/>
      <c r="Z116" s="44">
        <v>62.66</v>
      </c>
    </row>
    <row r="117" spans="2:26" ht="90.75" x14ac:dyDescent="0.25">
      <c r="B117" s="47">
        <v>104</v>
      </c>
      <c r="C117" s="67" t="s">
        <v>365</v>
      </c>
      <c r="D117" s="49">
        <v>4</v>
      </c>
      <c r="E117" s="34" t="s">
        <v>62</v>
      </c>
      <c r="F117" s="75" t="s">
        <v>363</v>
      </c>
      <c r="G117" s="51" t="s">
        <v>64</v>
      </c>
      <c r="H117" s="4" t="s">
        <v>65</v>
      </c>
      <c r="I117" s="36">
        <v>52111223</v>
      </c>
      <c r="J117" s="37" t="s">
        <v>366</v>
      </c>
      <c r="K117" s="36">
        <v>16402000</v>
      </c>
      <c r="L117" s="52"/>
      <c r="M117" s="52"/>
      <c r="N117" s="53">
        <f t="shared" si="3"/>
        <v>16402000</v>
      </c>
      <c r="O117" s="54">
        <v>14632000</v>
      </c>
      <c r="P117" s="33" t="s">
        <v>59</v>
      </c>
      <c r="Q117" s="41">
        <v>42592</v>
      </c>
      <c r="R117" s="42">
        <v>42594</v>
      </c>
      <c r="S117" s="42">
        <v>42735</v>
      </c>
      <c r="T117" s="72">
        <f>139/30</f>
        <v>4.6333333333333337</v>
      </c>
      <c r="U117" s="56"/>
      <c r="V117" s="57"/>
      <c r="W117" s="52"/>
      <c r="X117" s="46" t="s">
        <v>60</v>
      </c>
      <c r="Y117" s="52"/>
      <c r="Z117" s="44">
        <v>89.2</v>
      </c>
    </row>
    <row r="118" spans="2:26" ht="75.75" x14ac:dyDescent="0.25">
      <c r="B118" s="47">
        <v>105</v>
      </c>
      <c r="C118" s="67" t="s">
        <v>367</v>
      </c>
      <c r="D118" s="49">
        <v>4</v>
      </c>
      <c r="E118" s="34" t="s">
        <v>62</v>
      </c>
      <c r="F118" s="76" t="s">
        <v>368</v>
      </c>
      <c r="G118" s="51" t="s">
        <v>64</v>
      </c>
      <c r="H118" s="4" t="s">
        <v>65</v>
      </c>
      <c r="I118" s="36">
        <v>1031127573</v>
      </c>
      <c r="J118" s="37" t="s">
        <v>369</v>
      </c>
      <c r="K118" s="36">
        <v>8666667</v>
      </c>
      <c r="L118" s="52"/>
      <c r="M118" s="52"/>
      <c r="N118" s="53">
        <f t="shared" si="3"/>
        <v>8666667</v>
      </c>
      <c r="O118" s="54">
        <v>7600000</v>
      </c>
      <c r="P118" s="33" t="s">
        <v>59</v>
      </c>
      <c r="Q118" s="41">
        <v>44061</v>
      </c>
      <c r="R118" s="42">
        <v>42604</v>
      </c>
      <c r="S118" s="42">
        <v>42735</v>
      </c>
      <c r="T118" s="72">
        <f>130/30</f>
        <v>4.333333333333333</v>
      </c>
      <c r="U118" s="56"/>
      <c r="V118" s="57"/>
      <c r="W118" s="52"/>
      <c r="X118" s="46" t="s">
        <v>60</v>
      </c>
      <c r="Y118" s="52"/>
      <c r="Z118" s="44">
        <v>87.69</v>
      </c>
    </row>
    <row r="119" spans="2:26" ht="51.75" x14ac:dyDescent="0.25">
      <c r="B119" s="31">
        <v>106</v>
      </c>
      <c r="C119" s="67" t="s">
        <v>370</v>
      </c>
      <c r="D119" s="49">
        <v>4</v>
      </c>
      <c r="E119" s="34" t="s">
        <v>62</v>
      </c>
      <c r="F119" s="71" t="s">
        <v>371</v>
      </c>
      <c r="G119" s="51" t="s">
        <v>64</v>
      </c>
      <c r="H119" s="4" t="s">
        <v>65</v>
      </c>
      <c r="I119" s="36">
        <v>13013886</v>
      </c>
      <c r="J119" s="37" t="s">
        <v>372</v>
      </c>
      <c r="K119" s="36">
        <v>15340000</v>
      </c>
      <c r="L119" s="52"/>
      <c r="M119" s="52"/>
      <c r="N119" s="53">
        <f t="shared" si="3"/>
        <v>15340000</v>
      </c>
      <c r="O119" s="54">
        <v>13806000</v>
      </c>
      <c r="P119" s="33" t="s">
        <v>59</v>
      </c>
      <c r="Q119" s="41">
        <v>42600</v>
      </c>
      <c r="R119" s="42">
        <v>42601</v>
      </c>
      <c r="S119" s="42">
        <v>42732</v>
      </c>
      <c r="T119" s="72">
        <v>4.3333000000000004</v>
      </c>
      <c r="U119" s="56"/>
      <c r="V119" s="57"/>
      <c r="W119" s="52"/>
      <c r="X119" s="46" t="s">
        <v>60</v>
      </c>
      <c r="Y119" s="52"/>
      <c r="Z119" s="44">
        <v>90</v>
      </c>
    </row>
    <row r="120" spans="2:26" ht="30" x14ac:dyDescent="0.25">
      <c r="B120" s="47">
        <v>107</v>
      </c>
      <c r="C120" s="67" t="s">
        <v>373</v>
      </c>
      <c r="D120" s="49">
        <v>4</v>
      </c>
      <c r="E120" s="34" t="s">
        <v>62</v>
      </c>
      <c r="F120" s="71" t="s">
        <v>374</v>
      </c>
      <c r="G120" s="51" t="s">
        <v>64</v>
      </c>
      <c r="H120" s="4" t="s">
        <v>65</v>
      </c>
      <c r="I120" s="36">
        <v>39760197</v>
      </c>
      <c r="J120" s="37" t="s">
        <v>375</v>
      </c>
      <c r="K120" s="36">
        <v>8666666</v>
      </c>
      <c r="L120" s="52"/>
      <c r="M120" s="52"/>
      <c r="N120" s="53">
        <f t="shared" si="3"/>
        <v>8666666</v>
      </c>
      <c r="O120" s="54">
        <v>7600000</v>
      </c>
      <c r="P120" s="33" t="s">
        <v>59</v>
      </c>
      <c r="Q120" s="41">
        <v>42601</v>
      </c>
      <c r="R120" s="42">
        <v>42604</v>
      </c>
      <c r="S120" s="42">
        <v>42735</v>
      </c>
      <c r="T120" s="72">
        <v>4.3333000000000004</v>
      </c>
      <c r="U120" s="56"/>
      <c r="V120" s="57"/>
      <c r="W120" s="52"/>
      <c r="X120" s="46" t="s">
        <v>60</v>
      </c>
      <c r="Y120" s="52"/>
      <c r="Z120" s="44">
        <v>87.69</v>
      </c>
    </row>
    <row r="121" spans="2:26" ht="75.75" x14ac:dyDescent="0.25">
      <c r="B121" s="47">
        <v>108</v>
      </c>
      <c r="C121" s="67" t="s">
        <v>376</v>
      </c>
      <c r="D121" s="49">
        <v>4</v>
      </c>
      <c r="E121" s="34" t="s">
        <v>62</v>
      </c>
      <c r="F121" s="76" t="s">
        <v>368</v>
      </c>
      <c r="G121" s="4" t="s">
        <v>377</v>
      </c>
      <c r="H121" s="4" t="s">
        <v>378</v>
      </c>
      <c r="I121" s="36">
        <v>1016090836</v>
      </c>
      <c r="J121" s="37" t="s">
        <v>379</v>
      </c>
      <c r="K121" s="36">
        <v>8666666</v>
      </c>
      <c r="L121" s="52"/>
      <c r="M121" s="52"/>
      <c r="N121" s="53">
        <f t="shared" si="3"/>
        <v>8666666</v>
      </c>
      <c r="O121" s="54">
        <v>7800000</v>
      </c>
      <c r="P121" s="33" t="s">
        <v>59</v>
      </c>
      <c r="Q121" s="41">
        <v>42600</v>
      </c>
      <c r="R121" s="42">
        <v>42601</v>
      </c>
      <c r="S121" s="42">
        <v>42732</v>
      </c>
      <c r="T121" s="72">
        <v>4.3333000000000004</v>
      </c>
      <c r="U121" s="56"/>
      <c r="V121" s="57"/>
      <c r="W121" s="52"/>
      <c r="X121" s="46" t="s">
        <v>60</v>
      </c>
      <c r="Y121" s="52"/>
      <c r="Z121" s="44">
        <v>90</v>
      </c>
    </row>
    <row r="122" spans="2:26" ht="39" x14ac:dyDescent="0.25">
      <c r="B122" s="31">
        <v>109</v>
      </c>
      <c r="C122" s="67" t="s">
        <v>380</v>
      </c>
      <c r="D122" s="49">
        <v>4</v>
      </c>
      <c r="E122" s="34" t="s">
        <v>62</v>
      </c>
      <c r="F122" s="71" t="s">
        <v>381</v>
      </c>
      <c r="G122" s="51" t="s">
        <v>64</v>
      </c>
      <c r="H122" s="2" t="s">
        <v>65</v>
      </c>
      <c r="I122" s="36">
        <v>79631971</v>
      </c>
      <c r="J122" s="37" t="s">
        <v>382</v>
      </c>
      <c r="K122" s="36">
        <v>28000000</v>
      </c>
      <c r="L122" s="52"/>
      <c r="M122" s="52">
        <v>6766667</v>
      </c>
      <c r="N122" s="53">
        <f t="shared" si="3"/>
        <v>34766667</v>
      </c>
      <c r="O122" s="54">
        <v>24033333</v>
      </c>
      <c r="P122" s="33" t="s">
        <v>59</v>
      </c>
      <c r="Q122" s="41">
        <v>42601</v>
      </c>
      <c r="R122" s="42">
        <v>42604</v>
      </c>
      <c r="S122" s="42">
        <v>42781</v>
      </c>
      <c r="T122" s="55">
        <v>4</v>
      </c>
      <c r="U122" s="56">
        <f>44/30</f>
        <v>1.4666666666666666</v>
      </c>
      <c r="V122" s="57"/>
      <c r="W122" s="52" t="s">
        <v>60</v>
      </c>
      <c r="X122" s="46"/>
      <c r="Y122" s="52"/>
      <c r="Z122" s="44">
        <v>69.12</v>
      </c>
    </row>
    <row r="123" spans="2:26" ht="39" x14ac:dyDescent="0.25">
      <c r="B123" s="47">
        <v>110</v>
      </c>
      <c r="C123" s="67" t="s">
        <v>383</v>
      </c>
      <c r="D123" s="49">
        <v>4</v>
      </c>
      <c r="E123" s="34" t="s">
        <v>62</v>
      </c>
      <c r="F123" s="71" t="s">
        <v>384</v>
      </c>
      <c r="G123" s="51" t="s">
        <v>64</v>
      </c>
      <c r="H123" s="2" t="s">
        <v>65</v>
      </c>
      <c r="I123" s="36">
        <v>49743949</v>
      </c>
      <c r="J123" s="37" t="s">
        <v>385</v>
      </c>
      <c r="K123" s="36">
        <v>15340000</v>
      </c>
      <c r="L123" s="52"/>
      <c r="M123" s="52"/>
      <c r="N123" s="53">
        <f t="shared" si="3"/>
        <v>15340000</v>
      </c>
      <c r="O123" s="54">
        <v>13452000</v>
      </c>
      <c r="P123" s="33" t="s">
        <v>59</v>
      </c>
      <c r="Q123" s="41">
        <v>42604</v>
      </c>
      <c r="R123" s="42">
        <v>42604</v>
      </c>
      <c r="S123" s="42">
        <v>42735</v>
      </c>
      <c r="T123" s="72">
        <v>4.3333000000000004</v>
      </c>
      <c r="U123" s="56"/>
      <c r="V123" s="57"/>
      <c r="W123" s="52"/>
      <c r="X123" s="46" t="s">
        <v>60</v>
      </c>
      <c r="Y123" s="52"/>
      <c r="Z123" s="44">
        <v>87.69</v>
      </c>
    </row>
    <row r="124" spans="2:26" ht="51.75" x14ac:dyDescent="0.25">
      <c r="B124" s="47">
        <v>111</v>
      </c>
      <c r="C124" s="67" t="s">
        <v>386</v>
      </c>
      <c r="D124" s="49">
        <v>4</v>
      </c>
      <c r="E124" s="34" t="s">
        <v>62</v>
      </c>
      <c r="F124" s="77" t="s">
        <v>387</v>
      </c>
      <c r="G124" s="51" t="s">
        <v>64</v>
      </c>
      <c r="H124" s="2" t="s">
        <v>65</v>
      </c>
      <c r="I124" s="36">
        <v>39759739</v>
      </c>
      <c r="J124" s="37" t="s">
        <v>388</v>
      </c>
      <c r="K124" s="36">
        <v>8666667</v>
      </c>
      <c r="L124" s="52"/>
      <c r="M124" s="52"/>
      <c r="N124" s="53">
        <f t="shared" si="3"/>
        <v>8666667</v>
      </c>
      <c r="O124" s="54">
        <v>7600000</v>
      </c>
      <c r="P124" s="33" t="s">
        <v>59</v>
      </c>
      <c r="Q124" s="41">
        <v>42604</v>
      </c>
      <c r="R124" s="42">
        <v>42604</v>
      </c>
      <c r="S124" s="42">
        <v>42735</v>
      </c>
      <c r="T124" s="72">
        <v>4.3333000000000004</v>
      </c>
      <c r="U124" s="56"/>
      <c r="V124" s="57"/>
      <c r="W124" s="52"/>
      <c r="X124" s="46" t="s">
        <v>60</v>
      </c>
      <c r="Y124" s="52"/>
      <c r="Z124" s="44">
        <v>87.69</v>
      </c>
    </row>
    <row r="125" spans="2:26" ht="51.75" x14ac:dyDescent="0.25">
      <c r="B125" s="47">
        <v>112</v>
      </c>
      <c r="C125" s="67" t="s">
        <v>389</v>
      </c>
      <c r="D125" s="49">
        <v>4</v>
      </c>
      <c r="E125" s="34" t="s">
        <v>62</v>
      </c>
      <c r="F125" s="77" t="s">
        <v>387</v>
      </c>
      <c r="G125" s="51" t="s">
        <v>64</v>
      </c>
      <c r="H125" s="2" t="s">
        <v>65</v>
      </c>
      <c r="I125" s="36">
        <v>52485492</v>
      </c>
      <c r="J125" s="37" t="s">
        <v>390</v>
      </c>
      <c r="K125" s="36">
        <v>8666667</v>
      </c>
      <c r="L125" s="52"/>
      <c r="M125" s="52"/>
      <c r="N125" s="53">
        <f t="shared" si="3"/>
        <v>8666667</v>
      </c>
      <c r="O125" s="54">
        <v>7600000</v>
      </c>
      <c r="P125" s="33" t="s">
        <v>59</v>
      </c>
      <c r="Q125" s="41">
        <v>42604</v>
      </c>
      <c r="R125" s="42">
        <v>42604</v>
      </c>
      <c r="S125" s="42">
        <v>42735</v>
      </c>
      <c r="T125" s="72">
        <v>4.3333000000000004</v>
      </c>
      <c r="U125" s="56"/>
      <c r="V125" s="57"/>
      <c r="W125" s="52"/>
      <c r="X125" s="46" t="s">
        <v>60</v>
      </c>
      <c r="Y125" s="52"/>
      <c r="Z125" s="44">
        <v>87.69</v>
      </c>
    </row>
    <row r="126" spans="2:26" ht="64.5" x14ac:dyDescent="0.25">
      <c r="B126" s="47">
        <v>113</v>
      </c>
      <c r="C126" s="67" t="s">
        <v>391</v>
      </c>
      <c r="D126" s="49">
        <v>4</v>
      </c>
      <c r="E126" s="34" t="s">
        <v>62</v>
      </c>
      <c r="F126" s="71" t="s">
        <v>392</v>
      </c>
      <c r="G126" s="51" t="s">
        <v>64</v>
      </c>
      <c r="H126" s="2" t="s">
        <v>65</v>
      </c>
      <c r="I126" s="36">
        <v>52972766</v>
      </c>
      <c r="J126" s="37" t="s">
        <v>393</v>
      </c>
      <c r="K126" s="36">
        <v>10000004</v>
      </c>
      <c r="L126" s="52"/>
      <c r="M126" s="52"/>
      <c r="N126" s="53">
        <f t="shared" si="3"/>
        <v>10000004</v>
      </c>
      <c r="O126" s="54">
        <v>3333335</v>
      </c>
      <c r="P126" s="33" t="s">
        <v>59</v>
      </c>
      <c r="Q126" s="41">
        <v>42605</v>
      </c>
      <c r="R126" s="42">
        <v>42607</v>
      </c>
      <c r="S126" s="42">
        <v>42728</v>
      </c>
      <c r="T126" s="72">
        <v>4</v>
      </c>
      <c r="U126" s="56"/>
      <c r="V126" s="57"/>
      <c r="W126" s="52"/>
      <c r="X126" s="46" t="s">
        <v>60</v>
      </c>
      <c r="Y126" s="52"/>
      <c r="Z126" s="44">
        <v>33.33</v>
      </c>
    </row>
    <row r="127" spans="2:26" ht="30" x14ac:dyDescent="0.25">
      <c r="B127" s="31">
        <v>114</v>
      </c>
      <c r="C127" s="67" t="s">
        <v>394</v>
      </c>
      <c r="D127" s="49">
        <v>9</v>
      </c>
      <c r="E127" s="34" t="s">
        <v>62</v>
      </c>
      <c r="F127" s="71" t="s">
        <v>395</v>
      </c>
      <c r="G127" s="4" t="s">
        <v>377</v>
      </c>
      <c r="H127" s="4" t="s">
        <v>378</v>
      </c>
      <c r="I127" s="36">
        <v>900200519</v>
      </c>
      <c r="J127" s="37" t="s">
        <v>396</v>
      </c>
      <c r="K127" s="36">
        <v>45000000</v>
      </c>
      <c r="L127" s="52"/>
      <c r="M127" s="52"/>
      <c r="N127" s="53">
        <f t="shared" si="3"/>
        <v>45000000</v>
      </c>
      <c r="O127" s="54">
        <v>30000000</v>
      </c>
      <c r="P127" s="33" t="s">
        <v>59</v>
      </c>
      <c r="Q127" s="41">
        <v>42607</v>
      </c>
      <c r="R127" s="42">
        <v>42611</v>
      </c>
      <c r="S127" s="42">
        <v>42794</v>
      </c>
      <c r="T127" s="72">
        <v>6</v>
      </c>
      <c r="U127" s="56"/>
      <c r="V127" s="57"/>
      <c r="W127" s="52"/>
      <c r="X127" s="46" t="s">
        <v>60</v>
      </c>
      <c r="Y127" s="52"/>
      <c r="Z127" s="44">
        <v>66.66</v>
      </c>
    </row>
    <row r="128" spans="2:26" ht="45" x14ac:dyDescent="0.25">
      <c r="B128" s="47">
        <v>115</v>
      </c>
      <c r="C128" s="67" t="s">
        <v>397</v>
      </c>
      <c r="D128" s="49">
        <v>4</v>
      </c>
      <c r="E128" s="34" t="s">
        <v>348</v>
      </c>
      <c r="F128" s="71" t="s">
        <v>398</v>
      </c>
      <c r="G128" s="4" t="s">
        <v>399</v>
      </c>
      <c r="H128" s="4" t="s">
        <v>400</v>
      </c>
      <c r="I128" s="36">
        <v>900670445</v>
      </c>
      <c r="J128" s="37" t="s">
        <v>401</v>
      </c>
      <c r="K128" s="36">
        <v>10014000</v>
      </c>
      <c r="L128" s="52"/>
      <c r="M128" s="52"/>
      <c r="N128" s="53">
        <f t="shared" si="3"/>
        <v>10014000</v>
      </c>
      <c r="O128" s="36">
        <v>10014000</v>
      </c>
      <c r="P128" s="33" t="s">
        <v>59</v>
      </c>
      <c r="Q128" s="41">
        <v>42612</v>
      </c>
      <c r="R128" s="42">
        <v>42615</v>
      </c>
      <c r="S128" s="42">
        <v>42634</v>
      </c>
      <c r="T128" s="72">
        <f>20/30</f>
        <v>0.66666666666666663</v>
      </c>
      <c r="U128" s="56"/>
      <c r="V128" s="57"/>
      <c r="W128" s="52"/>
      <c r="X128" s="46" t="s">
        <v>60</v>
      </c>
      <c r="Y128" s="52"/>
      <c r="Z128" s="44">
        <v>100</v>
      </c>
    </row>
    <row r="129" spans="2:26" ht="102.75" x14ac:dyDescent="0.25">
      <c r="B129" s="47">
        <v>116</v>
      </c>
      <c r="C129" s="67" t="s">
        <v>402</v>
      </c>
      <c r="D129" s="49">
        <v>4</v>
      </c>
      <c r="E129" s="34" t="s">
        <v>62</v>
      </c>
      <c r="F129" s="71" t="s">
        <v>403</v>
      </c>
      <c r="G129" s="4" t="s">
        <v>323</v>
      </c>
      <c r="H129" s="4" t="s">
        <v>324</v>
      </c>
      <c r="I129" s="36">
        <v>1018417224</v>
      </c>
      <c r="J129" s="37" t="s">
        <v>404</v>
      </c>
      <c r="K129" s="36">
        <v>12390000</v>
      </c>
      <c r="L129" s="52"/>
      <c r="M129" s="52"/>
      <c r="N129" s="53">
        <f t="shared" si="3"/>
        <v>12390000</v>
      </c>
      <c r="O129" s="54">
        <v>8850000</v>
      </c>
      <c r="P129" s="33" t="s">
        <v>59</v>
      </c>
      <c r="Q129" s="41">
        <v>42629</v>
      </c>
      <c r="R129" s="42">
        <v>42629</v>
      </c>
      <c r="S129" s="42">
        <v>42735</v>
      </c>
      <c r="T129" s="72">
        <f>105/30</f>
        <v>3.5</v>
      </c>
      <c r="U129" s="56"/>
      <c r="V129" s="57"/>
      <c r="W129" s="52"/>
      <c r="X129" s="46" t="s">
        <v>60</v>
      </c>
      <c r="Y129" s="52"/>
      <c r="Z129" s="44">
        <v>71.42</v>
      </c>
    </row>
    <row r="130" spans="2:26" ht="39" x14ac:dyDescent="0.25">
      <c r="B130" s="31">
        <v>117</v>
      </c>
      <c r="C130" s="67" t="s">
        <v>405</v>
      </c>
      <c r="D130" s="49">
        <v>9</v>
      </c>
      <c r="E130" s="34" t="s">
        <v>62</v>
      </c>
      <c r="F130" s="78" t="s">
        <v>406</v>
      </c>
      <c r="G130" s="4" t="s">
        <v>377</v>
      </c>
      <c r="H130" s="4" t="s">
        <v>378</v>
      </c>
      <c r="I130" s="36">
        <v>830025735</v>
      </c>
      <c r="J130" s="37" t="s">
        <v>407</v>
      </c>
      <c r="K130" s="36">
        <v>153120000</v>
      </c>
      <c r="L130" s="52"/>
      <c r="M130" s="52"/>
      <c r="N130" s="53">
        <f t="shared" si="3"/>
        <v>153120000</v>
      </c>
      <c r="O130" s="54">
        <v>102080000</v>
      </c>
      <c r="P130" s="33" t="s">
        <v>59</v>
      </c>
      <c r="Q130" s="41">
        <v>42625</v>
      </c>
      <c r="R130" s="42">
        <v>42625</v>
      </c>
      <c r="S130" s="42">
        <v>42805</v>
      </c>
      <c r="T130" s="72">
        <v>6</v>
      </c>
      <c r="U130" s="56"/>
      <c r="V130" s="57"/>
      <c r="W130" s="52" t="s">
        <v>60</v>
      </c>
      <c r="X130" s="46"/>
      <c r="Y130" s="52"/>
      <c r="Z130" s="44">
        <v>66.66</v>
      </c>
    </row>
    <row r="131" spans="2:26" ht="39" x14ac:dyDescent="0.25">
      <c r="B131" s="47">
        <v>118</v>
      </c>
      <c r="C131" s="67" t="s">
        <v>408</v>
      </c>
      <c r="D131" s="49">
        <v>4</v>
      </c>
      <c r="E131" s="34" t="s">
        <v>62</v>
      </c>
      <c r="F131" s="71" t="s">
        <v>409</v>
      </c>
      <c r="G131" s="51" t="s">
        <v>64</v>
      </c>
      <c r="H131" s="2" t="s">
        <v>65</v>
      </c>
      <c r="I131" s="36">
        <v>1014182418</v>
      </c>
      <c r="J131" s="37" t="s">
        <v>410</v>
      </c>
      <c r="K131" s="36">
        <v>7000000</v>
      </c>
      <c r="L131" s="52"/>
      <c r="M131" s="52"/>
      <c r="N131" s="53">
        <f t="shared" si="3"/>
        <v>7000000</v>
      </c>
      <c r="O131" s="54">
        <v>6000000</v>
      </c>
      <c r="P131" s="33" t="s">
        <v>59</v>
      </c>
      <c r="Q131" s="41">
        <v>42627</v>
      </c>
      <c r="R131" s="42">
        <v>42629</v>
      </c>
      <c r="S131" s="42">
        <v>42735</v>
      </c>
      <c r="T131" s="72">
        <f>105/30</f>
        <v>3.5</v>
      </c>
      <c r="U131" s="56"/>
      <c r="V131" s="57"/>
      <c r="W131" s="52"/>
      <c r="X131" s="46" t="s">
        <v>60</v>
      </c>
      <c r="Y131" s="52"/>
      <c r="Z131" s="44">
        <v>85.71</v>
      </c>
    </row>
    <row r="132" spans="2:26" ht="39" x14ac:dyDescent="0.25">
      <c r="B132" s="47">
        <v>119</v>
      </c>
      <c r="C132" s="67" t="s">
        <v>411</v>
      </c>
      <c r="D132" s="49">
        <v>4</v>
      </c>
      <c r="E132" s="34" t="s">
        <v>62</v>
      </c>
      <c r="F132" s="71" t="s">
        <v>412</v>
      </c>
      <c r="G132" s="2" t="s">
        <v>274</v>
      </c>
      <c r="H132" s="2" t="s">
        <v>275</v>
      </c>
      <c r="I132" s="36">
        <v>2954658</v>
      </c>
      <c r="J132" s="37" t="s">
        <v>413</v>
      </c>
      <c r="K132" s="36">
        <v>7000000</v>
      </c>
      <c r="L132" s="52"/>
      <c r="M132" s="52"/>
      <c r="N132" s="53">
        <f t="shared" si="3"/>
        <v>7000000</v>
      </c>
      <c r="O132" s="54">
        <v>6000000</v>
      </c>
      <c r="P132" s="33" t="s">
        <v>59</v>
      </c>
      <c r="Q132" s="41">
        <v>42629</v>
      </c>
      <c r="R132" s="42">
        <v>42629</v>
      </c>
      <c r="S132" s="42">
        <v>42735</v>
      </c>
      <c r="T132" s="72">
        <v>3.5</v>
      </c>
      <c r="U132" s="56"/>
      <c r="V132" s="57"/>
      <c r="W132" s="52"/>
      <c r="X132" s="46" t="s">
        <v>60</v>
      </c>
      <c r="Y132" s="52"/>
      <c r="Z132" s="44">
        <v>85.71</v>
      </c>
    </row>
    <row r="133" spans="2:26" ht="64.5" x14ac:dyDescent="0.25">
      <c r="B133" s="31">
        <v>120</v>
      </c>
      <c r="C133" s="67" t="s">
        <v>414</v>
      </c>
      <c r="D133" s="49">
        <v>4</v>
      </c>
      <c r="E133" s="34" t="s">
        <v>62</v>
      </c>
      <c r="F133" s="71" t="s">
        <v>415</v>
      </c>
      <c r="G133" s="51" t="s">
        <v>64</v>
      </c>
      <c r="H133" s="2" t="s">
        <v>65</v>
      </c>
      <c r="I133" s="36">
        <v>39749043</v>
      </c>
      <c r="J133" s="37" t="s">
        <v>416</v>
      </c>
      <c r="K133" s="36">
        <v>12390000</v>
      </c>
      <c r="L133" s="52"/>
      <c r="M133" s="52">
        <v>1062000</v>
      </c>
      <c r="N133" s="53">
        <f t="shared" si="3"/>
        <v>13452000</v>
      </c>
      <c r="O133" s="54">
        <v>9912000</v>
      </c>
      <c r="P133" s="33" t="s">
        <v>59</v>
      </c>
      <c r="Q133" s="41">
        <v>42635</v>
      </c>
      <c r="R133" s="42">
        <v>42635</v>
      </c>
      <c r="S133" s="42">
        <v>42734</v>
      </c>
      <c r="T133" s="72">
        <v>3</v>
      </c>
      <c r="U133" s="56">
        <f>9/30</f>
        <v>0.3</v>
      </c>
      <c r="V133" s="57"/>
      <c r="W133" s="52"/>
      <c r="X133" s="46" t="s">
        <v>60</v>
      </c>
      <c r="Y133" s="52"/>
      <c r="Z133" s="44">
        <v>73.680000000000007</v>
      </c>
    </row>
    <row r="134" spans="2:26" ht="64.5" x14ac:dyDescent="0.25">
      <c r="B134" s="47">
        <v>121</v>
      </c>
      <c r="C134" s="67" t="s">
        <v>417</v>
      </c>
      <c r="D134" s="49">
        <v>4</v>
      </c>
      <c r="E134" s="34" t="s">
        <v>62</v>
      </c>
      <c r="F134" s="71" t="s">
        <v>418</v>
      </c>
      <c r="G134" s="51" t="s">
        <v>64</v>
      </c>
      <c r="H134" s="2" t="s">
        <v>65</v>
      </c>
      <c r="I134" s="36">
        <v>1121839556</v>
      </c>
      <c r="J134" s="37" t="s">
        <v>419</v>
      </c>
      <c r="K134" s="36">
        <v>18333333</v>
      </c>
      <c r="L134" s="52"/>
      <c r="M134" s="52">
        <v>5866667</v>
      </c>
      <c r="N134" s="53">
        <f t="shared" si="3"/>
        <v>24200000</v>
      </c>
      <c r="O134" s="54">
        <v>15583333</v>
      </c>
      <c r="P134" s="33" t="s">
        <v>59</v>
      </c>
      <c r="Q134" s="41">
        <v>42634</v>
      </c>
      <c r="R134" s="42">
        <v>42634</v>
      </c>
      <c r="S134" s="42">
        <v>42784</v>
      </c>
      <c r="T134" s="72">
        <f>100/30</f>
        <v>3.3333333333333335</v>
      </c>
      <c r="U134" s="56">
        <v>2</v>
      </c>
      <c r="V134" s="57"/>
      <c r="W134" s="52" t="s">
        <v>60</v>
      </c>
      <c r="X134" s="46"/>
      <c r="Y134" s="52"/>
      <c r="Z134" s="44">
        <v>64.39</v>
      </c>
    </row>
    <row r="135" spans="2:26" ht="39" x14ac:dyDescent="0.25">
      <c r="B135" s="47">
        <v>122</v>
      </c>
      <c r="C135" s="67" t="s">
        <v>420</v>
      </c>
      <c r="D135" s="49">
        <v>4</v>
      </c>
      <c r="E135" s="34" t="s">
        <v>62</v>
      </c>
      <c r="F135" s="71" t="s">
        <v>421</v>
      </c>
      <c r="G135" s="51" t="s">
        <v>64</v>
      </c>
      <c r="H135" s="2" t="s">
        <v>65</v>
      </c>
      <c r="I135" s="36">
        <v>53027884</v>
      </c>
      <c r="J135" s="37" t="s">
        <v>422</v>
      </c>
      <c r="K135" s="36">
        <v>11210000</v>
      </c>
      <c r="L135" s="52"/>
      <c r="M135" s="52"/>
      <c r="N135" s="53">
        <f t="shared" si="3"/>
        <v>11210000</v>
      </c>
      <c r="O135" s="54">
        <v>9322000</v>
      </c>
      <c r="P135" s="33" t="s">
        <v>59</v>
      </c>
      <c r="Q135" s="41">
        <v>42640</v>
      </c>
      <c r="R135" s="42">
        <v>42640</v>
      </c>
      <c r="S135" s="42">
        <v>42735</v>
      </c>
      <c r="T135" s="72">
        <f>95/30</f>
        <v>3.1666666666666665</v>
      </c>
      <c r="U135" s="56"/>
      <c r="V135" s="57"/>
      <c r="W135" s="52"/>
      <c r="X135" s="46" t="s">
        <v>60</v>
      </c>
      <c r="Y135" s="52"/>
      <c r="Z135" s="44">
        <v>83.15</v>
      </c>
    </row>
    <row r="136" spans="2:26" ht="51.75" x14ac:dyDescent="0.25">
      <c r="B136" s="31">
        <v>123</v>
      </c>
      <c r="C136" s="67" t="s">
        <v>423</v>
      </c>
      <c r="D136" s="49">
        <v>4</v>
      </c>
      <c r="E136" s="34" t="s">
        <v>62</v>
      </c>
      <c r="F136" s="79" t="s">
        <v>424</v>
      </c>
      <c r="G136" s="51" t="s">
        <v>64</v>
      </c>
      <c r="H136" s="2" t="s">
        <v>65</v>
      </c>
      <c r="I136" s="36">
        <v>80094726</v>
      </c>
      <c r="J136" s="37" t="s">
        <v>425</v>
      </c>
      <c r="K136" s="36">
        <v>8260000</v>
      </c>
      <c r="L136" s="52"/>
      <c r="M136" s="52"/>
      <c r="N136" s="53">
        <f t="shared" si="3"/>
        <v>8260000</v>
      </c>
      <c r="O136" s="54">
        <v>0</v>
      </c>
      <c r="P136" s="33" t="s">
        <v>59</v>
      </c>
      <c r="Q136" s="41">
        <v>42664</v>
      </c>
      <c r="R136" s="42">
        <v>42664</v>
      </c>
      <c r="S136" s="42">
        <v>42734</v>
      </c>
      <c r="T136" s="80">
        <f>70/30</f>
        <v>2.3333333333333335</v>
      </c>
      <c r="U136" s="56"/>
      <c r="V136" s="57"/>
      <c r="W136" s="52"/>
      <c r="X136" s="46" t="s">
        <v>60</v>
      </c>
      <c r="Y136" s="52"/>
      <c r="Z136" s="44">
        <f>O136/N136</f>
        <v>0</v>
      </c>
    </row>
    <row r="137" spans="2:26" ht="64.5" x14ac:dyDescent="0.25">
      <c r="B137" s="47">
        <v>124</v>
      </c>
      <c r="C137" s="67" t="s">
        <v>426</v>
      </c>
      <c r="D137" s="49">
        <v>4</v>
      </c>
      <c r="E137" s="34" t="s">
        <v>62</v>
      </c>
      <c r="F137" s="79" t="s">
        <v>427</v>
      </c>
      <c r="G137" s="51" t="s">
        <v>64</v>
      </c>
      <c r="H137" s="2" t="s">
        <v>65</v>
      </c>
      <c r="I137" s="36">
        <v>1024482506</v>
      </c>
      <c r="J137" s="37" t="s">
        <v>428</v>
      </c>
      <c r="K137" s="36">
        <v>10500000</v>
      </c>
      <c r="L137" s="52"/>
      <c r="M137" s="52"/>
      <c r="N137" s="53">
        <f t="shared" si="3"/>
        <v>10500000</v>
      </c>
      <c r="O137" s="54">
        <v>8250000</v>
      </c>
      <c r="P137" s="33" t="s">
        <v>59</v>
      </c>
      <c r="Q137" s="41">
        <v>42664</v>
      </c>
      <c r="R137" s="42">
        <v>42664</v>
      </c>
      <c r="S137" s="42">
        <v>42734</v>
      </c>
      <c r="T137" s="80">
        <v>2.3332999999999999</v>
      </c>
      <c r="U137" s="56"/>
      <c r="V137" s="57"/>
      <c r="W137" s="52"/>
      <c r="X137" s="46" t="s">
        <v>60</v>
      </c>
      <c r="Y137" s="52"/>
      <c r="Z137" s="44">
        <v>78.569999999999993</v>
      </c>
    </row>
    <row r="138" spans="2:26" ht="30" x14ac:dyDescent="0.25">
      <c r="B138" s="47">
        <v>125</v>
      </c>
      <c r="C138" s="67" t="s">
        <v>429</v>
      </c>
      <c r="D138" s="49">
        <v>4</v>
      </c>
      <c r="E138" s="34" t="s">
        <v>348</v>
      </c>
      <c r="F138" s="79" t="s">
        <v>430</v>
      </c>
      <c r="G138" s="4" t="s">
        <v>377</v>
      </c>
      <c r="H138" s="4" t="s">
        <v>162</v>
      </c>
      <c r="I138" s="36">
        <v>79462159</v>
      </c>
      <c r="J138" s="37" t="s">
        <v>431</v>
      </c>
      <c r="K138" s="36">
        <v>1115000</v>
      </c>
      <c r="L138" s="52"/>
      <c r="M138" s="52"/>
      <c r="N138" s="53">
        <f t="shared" si="3"/>
        <v>1115000</v>
      </c>
      <c r="O138" s="54">
        <v>0</v>
      </c>
      <c r="P138" s="33" t="s">
        <v>59</v>
      </c>
      <c r="Q138" s="41">
        <v>42677</v>
      </c>
      <c r="R138" s="42">
        <v>42677</v>
      </c>
      <c r="S138" s="42">
        <v>42737</v>
      </c>
      <c r="T138" s="80">
        <v>2</v>
      </c>
      <c r="U138" s="56"/>
      <c r="V138" s="57"/>
      <c r="W138" s="52"/>
      <c r="X138" s="46" t="s">
        <v>60</v>
      </c>
      <c r="Y138" s="52"/>
      <c r="Z138" s="44">
        <f>O138/N138</f>
        <v>0</v>
      </c>
    </row>
    <row r="139" spans="2:26" ht="39" x14ac:dyDescent="0.25">
      <c r="B139" s="31">
        <v>126</v>
      </c>
      <c r="C139" s="67" t="s">
        <v>432</v>
      </c>
      <c r="D139" s="49">
        <v>4</v>
      </c>
      <c r="E139" s="34" t="s">
        <v>348</v>
      </c>
      <c r="F139" s="79" t="s">
        <v>433</v>
      </c>
      <c r="G139" s="4" t="s">
        <v>377</v>
      </c>
      <c r="H139" s="4" t="s">
        <v>109</v>
      </c>
      <c r="I139" s="36"/>
      <c r="J139" s="37" t="s">
        <v>434</v>
      </c>
      <c r="K139" s="36">
        <v>15737684</v>
      </c>
      <c r="L139" s="52"/>
      <c r="M139" s="52"/>
      <c r="N139" s="53">
        <f t="shared" si="3"/>
        <v>15737684</v>
      </c>
      <c r="O139" s="54">
        <v>0</v>
      </c>
      <c r="P139" s="33" t="s">
        <v>59</v>
      </c>
      <c r="Q139" s="41">
        <v>42674</v>
      </c>
      <c r="R139" s="42">
        <v>42674</v>
      </c>
      <c r="S139" s="42">
        <v>42683</v>
      </c>
      <c r="T139" s="80">
        <v>10</v>
      </c>
      <c r="U139" s="56"/>
      <c r="V139" s="57"/>
      <c r="W139" s="52"/>
      <c r="X139" s="46" t="s">
        <v>60</v>
      </c>
      <c r="Y139" s="52"/>
      <c r="Z139" s="44">
        <f>O139/N139</f>
        <v>0</v>
      </c>
    </row>
    <row r="140" spans="2:26" ht="30" x14ac:dyDescent="0.25">
      <c r="B140" s="47">
        <v>127</v>
      </c>
      <c r="C140" s="67" t="s">
        <v>435</v>
      </c>
      <c r="D140" s="49">
        <v>4</v>
      </c>
      <c r="E140" s="34" t="s">
        <v>348</v>
      </c>
      <c r="F140" s="79" t="s">
        <v>436</v>
      </c>
      <c r="G140" s="4" t="s">
        <v>377</v>
      </c>
      <c r="H140" s="4" t="s">
        <v>437</v>
      </c>
      <c r="I140" s="36">
        <v>900268219</v>
      </c>
      <c r="J140" s="37" t="s">
        <v>438</v>
      </c>
      <c r="K140" s="36">
        <v>2756496</v>
      </c>
      <c r="L140" s="52"/>
      <c r="M140" s="52"/>
      <c r="N140" s="53">
        <f t="shared" si="3"/>
        <v>2756496</v>
      </c>
      <c r="O140" s="54">
        <v>0</v>
      </c>
      <c r="P140" s="33" t="s">
        <v>59</v>
      </c>
      <c r="Q140" s="41">
        <v>42684</v>
      </c>
      <c r="R140" s="42">
        <v>42684</v>
      </c>
      <c r="S140" s="42">
        <v>42864</v>
      </c>
      <c r="T140" s="80">
        <v>6</v>
      </c>
      <c r="U140" s="56"/>
      <c r="V140" s="57"/>
      <c r="W140" s="52" t="s">
        <v>60</v>
      </c>
      <c r="X140" s="46"/>
      <c r="Y140" s="52"/>
      <c r="Z140" s="44">
        <f>O140/N140</f>
        <v>0</v>
      </c>
    </row>
    <row r="141" spans="2:26" ht="77.25" x14ac:dyDescent="0.25">
      <c r="B141" s="47">
        <v>128</v>
      </c>
      <c r="C141" s="67" t="s">
        <v>439</v>
      </c>
      <c r="D141" s="49">
        <v>4</v>
      </c>
      <c r="E141" s="34" t="s">
        <v>62</v>
      </c>
      <c r="F141" s="79" t="s">
        <v>440</v>
      </c>
      <c r="G141" s="51" t="s">
        <v>64</v>
      </c>
      <c r="H141" s="4" t="s">
        <v>65</v>
      </c>
      <c r="I141" s="36">
        <v>53009230</v>
      </c>
      <c r="J141" s="37" t="s">
        <v>441</v>
      </c>
      <c r="K141" s="36">
        <v>8700000</v>
      </c>
      <c r="L141" s="52"/>
      <c r="M141" s="52"/>
      <c r="N141" s="53">
        <f t="shared" si="3"/>
        <v>8700000</v>
      </c>
      <c r="O141" s="54">
        <v>6300000</v>
      </c>
      <c r="P141" s="33" t="s">
        <v>59</v>
      </c>
      <c r="Q141" s="41">
        <v>42678</v>
      </c>
      <c r="R141" s="42">
        <v>42678</v>
      </c>
      <c r="S141" s="42">
        <v>42735</v>
      </c>
      <c r="T141" s="80">
        <f>57/30</f>
        <v>1.9</v>
      </c>
      <c r="U141" s="56"/>
      <c r="V141" s="57"/>
      <c r="W141" s="52"/>
      <c r="X141" s="46" t="s">
        <v>60</v>
      </c>
      <c r="Y141" s="52"/>
      <c r="Z141" s="44">
        <v>72.41</v>
      </c>
    </row>
    <row r="142" spans="2:26" ht="45" x14ac:dyDescent="0.25">
      <c r="B142" s="47">
        <v>129</v>
      </c>
      <c r="C142" s="67" t="s">
        <v>442</v>
      </c>
      <c r="D142" s="49">
        <v>4</v>
      </c>
      <c r="E142" s="34" t="s">
        <v>443</v>
      </c>
      <c r="F142" s="79" t="s">
        <v>444</v>
      </c>
      <c r="G142" s="4" t="s">
        <v>445</v>
      </c>
      <c r="H142" s="4" t="s">
        <v>446</v>
      </c>
      <c r="I142" s="36">
        <v>900461331</v>
      </c>
      <c r="J142" s="37" t="s">
        <v>447</v>
      </c>
      <c r="K142" s="36">
        <v>386391435</v>
      </c>
      <c r="L142" s="52"/>
      <c r="M142" s="52">
        <v>149999800</v>
      </c>
      <c r="N142" s="53">
        <f t="shared" si="3"/>
        <v>536391235</v>
      </c>
      <c r="O142" s="54">
        <v>0</v>
      </c>
      <c r="P142" s="33" t="s">
        <v>59</v>
      </c>
      <c r="Q142" s="41">
        <v>42685</v>
      </c>
      <c r="R142" s="42">
        <v>42685</v>
      </c>
      <c r="S142" s="42">
        <v>42776</v>
      </c>
      <c r="T142" s="80">
        <v>3</v>
      </c>
      <c r="U142" s="56"/>
      <c r="V142" s="57"/>
      <c r="W142" s="52" t="s">
        <v>60</v>
      </c>
      <c r="X142" s="46"/>
      <c r="Y142" s="52"/>
      <c r="Z142" s="44">
        <f>O142/N142</f>
        <v>0</v>
      </c>
    </row>
    <row r="143" spans="2:26" ht="39" x14ac:dyDescent="0.25">
      <c r="B143" s="47">
        <v>130</v>
      </c>
      <c r="C143" s="67" t="s">
        <v>448</v>
      </c>
      <c r="D143" s="49">
        <v>4</v>
      </c>
      <c r="E143" s="34" t="s">
        <v>62</v>
      </c>
      <c r="F143" s="79" t="s">
        <v>449</v>
      </c>
      <c r="G143" s="4" t="s">
        <v>64</v>
      </c>
      <c r="H143" s="4" t="s">
        <v>65</v>
      </c>
      <c r="I143" s="36">
        <v>1016043581</v>
      </c>
      <c r="J143" s="37" t="s">
        <v>450</v>
      </c>
      <c r="K143" s="36">
        <v>6726000</v>
      </c>
      <c r="L143" s="52"/>
      <c r="M143" s="52"/>
      <c r="N143" s="53">
        <f t="shared" si="3"/>
        <v>6726000</v>
      </c>
      <c r="O143" s="54">
        <v>4956000</v>
      </c>
      <c r="P143" s="33" t="s">
        <v>59</v>
      </c>
      <c r="Q143" s="41">
        <v>42678</v>
      </c>
      <c r="R143" s="42">
        <v>42678</v>
      </c>
      <c r="S143" s="42">
        <v>42734</v>
      </c>
      <c r="T143" s="81">
        <f>57/30</f>
        <v>1.9</v>
      </c>
      <c r="U143" s="56"/>
      <c r="V143" s="57"/>
      <c r="W143" s="52"/>
      <c r="X143" s="46" t="s">
        <v>60</v>
      </c>
      <c r="Y143" s="52"/>
      <c r="Z143" s="44">
        <v>73.680000000000007</v>
      </c>
    </row>
    <row r="144" spans="2:26" ht="45" x14ac:dyDescent="0.25">
      <c r="B144" s="31">
        <v>131</v>
      </c>
      <c r="C144" s="67" t="s">
        <v>451</v>
      </c>
      <c r="D144" s="49">
        <v>6</v>
      </c>
      <c r="E144" s="34" t="s">
        <v>348</v>
      </c>
      <c r="F144" s="79" t="s">
        <v>452</v>
      </c>
      <c r="G144" s="4" t="s">
        <v>445</v>
      </c>
      <c r="H144" s="4" t="s">
        <v>453</v>
      </c>
      <c r="I144" s="36">
        <v>900697272</v>
      </c>
      <c r="J144" s="37" t="s">
        <v>454</v>
      </c>
      <c r="K144" s="36">
        <v>13300000</v>
      </c>
      <c r="L144" s="52"/>
      <c r="M144" s="52"/>
      <c r="N144" s="53">
        <f t="shared" si="3"/>
        <v>13300000</v>
      </c>
      <c r="O144" s="54">
        <v>0</v>
      </c>
      <c r="P144" s="33" t="s">
        <v>59</v>
      </c>
      <c r="Q144" s="41"/>
      <c r="R144" s="42"/>
      <c r="S144" s="42">
        <v>42735</v>
      </c>
      <c r="T144" s="81">
        <f>10/30</f>
        <v>0.33333333333333331</v>
      </c>
      <c r="U144" s="56"/>
      <c r="V144" s="57"/>
      <c r="W144" s="52"/>
      <c r="X144" s="46" t="s">
        <v>60</v>
      </c>
      <c r="Y144" s="52"/>
      <c r="Z144" s="44">
        <f>O144/N144</f>
        <v>0</v>
      </c>
    </row>
    <row r="145" spans="2:26" ht="64.5" x14ac:dyDescent="0.25">
      <c r="B145" s="47">
        <v>132</v>
      </c>
      <c r="C145" s="74" t="s">
        <v>455</v>
      </c>
      <c r="D145" s="49">
        <v>4</v>
      </c>
      <c r="E145" s="34" t="s">
        <v>62</v>
      </c>
      <c r="F145" s="79" t="s">
        <v>456</v>
      </c>
      <c r="G145" s="51" t="s">
        <v>64</v>
      </c>
      <c r="H145" s="2" t="s">
        <v>65</v>
      </c>
      <c r="I145" s="36">
        <v>52507304</v>
      </c>
      <c r="J145" s="37" t="s">
        <v>457</v>
      </c>
      <c r="K145" s="36">
        <v>4200000</v>
      </c>
      <c r="L145" s="52"/>
      <c r="M145" s="52"/>
      <c r="N145" s="53">
        <f t="shared" si="3"/>
        <v>4200000</v>
      </c>
      <c r="O145" s="54">
        <v>1026666</v>
      </c>
      <c r="P145" s="33" t="s">
        <v>59</v>
      </c>
      <c r="Q145" s="41">
        <v>42709</v>
      </c>
      <c r="R145" s="42">
        <v>42709</v>
      </c>
      <c r="S145" s="42">
        <v>42735</v>
      </c>
      <c r="T145" s="81">
        <f>27/30</f>
        <v>0.9</v>
      </c>
      <c r="U145" s="56"/>
      <c r="V145" s="57"/>
      <c r="W145" s="52"/>
      <c r="X145" s="46" t="s">
        <v>60</v>
      </c>
      <c r="Y145" s="52"/>
      <c r="Z145" s="44">
        <v>24.44</v>
      </c>
    </row>
    <row r="146" spans="2:26" ht="39" x14ac:dyDescent="0.25">
      <c r="B146" s="47">
        <v>133</v>
      </c>
      <c r="C146" s="74" t="s">
        <v>458</v>
      </c>
      <c r="D146" s="49">
        <v>4</v>
      </c>
      <c r="E146" s="34" t="s">
        <v>62</v>
      </c>
      <c r="F146" s="79" t="s">
        <v>459</v>
      </c>
      <c r="G146" s="51" t="s">
        <v>64</v>
      </c>
      <c r="H146" s="2" t="s">
        <v>65</v>
      </c>
      <c r="I146" s="36">
        <v>1016065720</v>
      </c>
      <c r="J146" s="37" t="s">
        <v>460</v>
      </c>
      <c r="K146" s="36">
        <v>1350000</v>
      </c>
      <c r="L146" s="52"/>
      <c r="M146" s="52"/>
      <c r="N146" s="53">
        <f t="shared" ref="N146:N176" si="4">K146+L146+M146</f>
        <v>1350000</v>
      </c>
      <c r="O146" s="54">
        <v>0</v>
      </c>
      <c r="P146" s="33" t="s">
        <v>59</v>
      </c>
      <c r="Q146" s="41">
        <v>42709</v>
      </c>
      <c r="R146" s="42">
        <v>42709</v>
      </c>
      <c r="S146" s="42">
        <v>42735</v>
      </c>
      <c r="T146" s="81">
        <f>27/30</f>
        <v>0.9</v>
      </c>
      <c r="U146" s="56"/>
      <c r="V146" s="57"/>
      <c r="W146" s="52"/>
      <c r="X146" s="46" t="s">
        <v>60</v>
      </c>
      <c r="Y146" s="52"/>
      <c r="Z146" s="44">
        <f>O146/N146</f>
        <v>0</v>
      </c>
    </row>
    <row r="147" spans="2:26" ht="39" x14ac:dyDescent="0.25">
      <c r="B147" s="31">
        <v>134</v>
      </c>
      <c r="C147" s="74" t="s">
        <v>461</v>
      </c>
      <c r="D147" s="49">
        <v>16</v>
      </c>
      <c r="E147" s="34" t="s">
        <v>62</v>
      </c>
      <c r="F147" s="79" t="s">
        <v>462</v>
      </c>
      <c r="G147" s="4" t="s">
        <v>463</v>
      </c>
      <c r="H147" s="4" t="s">
        <v>464</v>
      </c>
      <c r="I147" s="36"/>
      <c r="J147" s="37" t="s">
        <v>465</v>
      </c>
      <c r="K147" s="36">
        <v>91600000</v>
      </c>
      <c r="L147" s="52"/>
      <c r="M147" s="52"/>
      <c r="N147" s="53">
        <f t="shared" si="4"/>
        <v>91600000</v>
      </c>
      <c r="O147" s="54">
        <v>0</v>
      </c>
      <c r="P147" s="33" t="s">
        <v>59</v>
      </c>
      <c r="Q147" s="41">
        <v>42713</v>
      </c>
      <c r="R147" s="42"/>
      <c r="S147" s="42">
        <v>42735</v>
      </c>
      <c r="T147" s="81">
        <v>6</v>
      </c>
      <c r="U147" s="56"/>
      <c r="V147" s="57"/>
      <c r="W147" s="52"/>
      <c r="X147" s="46" t="s">
        <v>60</v>
      </c>
      <c r="Y147" s="52"/>
      <c r="Z147" s="44">
        <f>O147/N147</f>
        <v>0</v>
      </c>
    </row>
    <row r="148" spans="2:26" ht="51.75" x14ac:dyDescent="0.25">
      <c r="B148" s="47">
        <v>135</v>
      </c>
      <c r="C148" s="74" t="s">
        <v>466</v>
      </c>
      <c r="D148" s="49">
        <v>16</v>
      </c>
      <c r="E148" s="34" t="s">
        <v>62</v>
      </c>
      <c r="F148" s="79" t="s">
        <v>467</v>
      </c>
      <c r="G148" s="51" t="s">
        <v>64</v>
      </c>
      <c r="H148" s="4" t="s">
        <v>65</v>
      </c>
      <c r="I148" s="36"/>
      <c r="J148" s="37" t="s">
        <v>468</v>
      </c>
      <c r="K148" s="36">
        <v>220500000</v>
      </c>
      <c r="L148" s="52"/>
      <c r="M148" s="52"/>
      <c r="N148" s="53">
        <f t="shared" si="4"/>
        <v>220500000</v>
      </c>
      <c r="O148" s="54">
        <v>0</v>
      </c>
      <c r="P148" s="33" t="s">
        <v>59</v>
      </c>
      <c r="Q148" s="41"/>
      <c r="R148" s="42"/>
      <c r="S148" s="42">
        <v>42735</v>
      </c>
      <c r="T148" s="81">
        <v>6</v>
      </c>
      <c r="U148" s="56"/>
      <c r="V148" s="57"/>
      <c r="W148" s="52"/>
      <c r="X148" s="46" t="s">
        <v>60</v>
      </c>
      <c r="Y148" s="52"/>
      <c r="Z148" s="44">
        <f>O148/N148</f>
        <v>0</v>
      </c>
    </row>
    <row r="149" spans="2:26" ht="77.25" x14ac:dyDescent="0.25">
      <c r="B149" s="47">
        <v>136</v>
      </c>
      <c r="C149" s="82" t="s">
        <v>469</v>
      </c>
      <c r="D149" s="49">
        <v>4</v>
      </c>
      <c r="E149" s="34" t="s">
        <v>62</v>
      </c>
      <c r="F149" s="79" t="s">
        <v>470</v>
      </c>
      <c r="G149" s="51" t="s">
        <v>64</v>
      </c>
      <c r="H149" s="4" t="s">
        <v>65</v>
      </c>
      <c r="I149" s="36">
        <v>1033776144</v>
      </c>
      <c r="J149" s="37" t="s">
        <v>471</v>
      </c>
      <c r="K149" s="36">
        <v>900000</v>
      </c>
      <c r="L149" s="52"/>
      <c r="M149" s="52"/>
      <c r="N149" s="53">
        <f t="shared" si="4"/>
        <v>900000</v>
      </c>
      <c r="O149" s="54">
        <v>0</v>
      </c>
      <c r="P149" s="33" t="s">
        <v>59</v>
      </c>
      <c r="Q149" s="41">
        <v>42718</v>
      </c>
      <c r="R149" s="42">
        <v>42718</v>
      </c>
      <c r="S149" s="42">
        <v>42735</v>
      </c>
      <c r="T149" s="81">
        <f>18/30</f>
        <v>0.6</v>
      </c>
      <c r="U149" s="56"/>
      <c r="V149" s="57"/>
      <c r="W149" s="52"/>
      <c r="X149" s="46" t="s">
        <v>60</v>
      </c>
      <c r="Y149" s="52"/>
      <c r="Z149" s="44">
        <f>O149/N149</f>
        <v>0</v>
      </c>
    </row>
    <row r="150" spans="2:26" ht="51.75" x14ac:dyDescent="0.25">
      <c r="B150" s="31">
        <v>137</v>
      </c>
      <c r="C150" s="82" t="s">
        <v>472</v>
      </c>
      <c r="D150" s="49">
        <v>4</v>
      </c>
      <c r="E150" s="34" t="s">
        <v>62</v>
      </c>
      <c r="F150" s="83" t="s">
        <v>473</v>
      </c>
      <c r="G150" s="51" t="s">
        <v>64</v>
      </c>
      <c r="H150" s="4" t="s">
        <v>65</v>
      </c>
      <c r="I150" s="36">
        <v>39624329</v>
      </c>
      <c r="J150" s="37" t="s">
        <v>474</v>
      </c>
      <c r="K150" s="36">
        <v>6050000</v>
      </c>
      <c r="L150" s="52"/>
      <c r="M150" s="52">
        <v>2933333</v>
      </c>
      <c r="N150" s="53">
        <f t="shared" si="4"/>
        <v>8983333</v>
      </c>
      <c r="O150" s="54">
        <v>3116667</v>
      </c>
      <c r="P150" s="33" t="s">
        <v>59</v>
      </c>
      <c r="Q150" s="41">
        <v>42703</v>
      </c>
      <c r="R150" s="42">
        <v>42703</v>
      </c>
      <c r="S150" s="42">
        <v>42735</v>
      </c>
      <c r="T150" s="80">
        <f>33/30</f>
        <v>1.1000000000000001</v>
      </c>
      <c r="U150" s="56"/>
      <c r="V150" s="57"/>
      <c r="W150" s="52"/>
      <c r="X150" s="46" t="s">
        <v>60</v>
      </c>
      <c r="Y150" s="52"/>
      <c r="Z150" s="44">
        <v>34.69</v>
      </c>
    </row>
    <row r="151" spans="2:26" ht="39" x14ac:dyDescent="0.25">
      <c r="B151" s="47">
        <v>138</v>
      </c>
      <c r="C151" s="82" t="s">
        <v>475</v>
      </c>
      <c r="D151" s="49">
        <v>16</v>
      </c>
      <c r="E151" s="34" t="s">
        <v>62</v>
      </c>
      <c r="F151" s="83" t="s">
        <v>476</v>
      </c>
      <c r="G151" s="4" t="s">
        <v>103</v>
      </c>
      <c r="H151" s="4" t="s">
        <v>104</v>
      </c>
      <c r="I151" s="36">
        <v>830001113</v>
      </c>
      <c r="J151" s="37" t="s">
        <v>477</v>
      </c>
      <c r="K151" s="36">
        <v>148480000</v>
      </c>
      <c r="L151" s="52"/>
      <c r="M151" s="52"/>
      <c r="N151" s="53">
        <f t="shared" si="4"/>
        <v>148480000</v>
      </c>
      <c r="O151" s="54">
        <v>0</v>
      </c>
      <c r="P151" s="33" t="s">
        <v>59</v>
      </c>
      <c r="Q151" s="41">
        <v>42713</v>
      </c>
      <c r="R151" s="42">
        <v>42713</v>
      </c>
      <c r="S151" s="42">
        <v>42743</v>
      </c>
      <c r="T151" s="81">
        <v>1</v>
      </c>
      <c r="U151" s="56"/>
      <c r="V151" s="57"/>
      <c r="W151" s="52"/>
      <c r="X151" s="46" t="s">
        <v>60</v>
      </c>
      <c r="Y151" s="52"/>
      <c r="Z151" s="44">
        <f t="shared" ref="Z151:Z176" si="5">O151/N151</f>
        <v>0</v>
      </c>
    </row>
    <row r="152" spans="2:26" ht="45" x14ac:dyDescent="0.25">
      <c r="B152" s="47">
        <v>139</v>
      </c>
      <c r="C152" s="82" t="s">
        <v>478</v>
      </c>
      <c r="D152" s="49">
        <v>11</v>
      </c>
      <c r="E152" s="34" t="s">
        <v>348</v>
      </c>
      <c r="F152" s="83" t="s">
        <v>479</v>
      </c>
      <c r="G152" s="4" t="s">
        <v>480</v>
      </c>
      <c r="H152" s="4" t="s">
        <v>481</v>
      </c>
      <c r="I152" s="36">
        <v>80115407</v>
      </c>
      <c r="J152" s="37" t="s">
        <v>482</v>
      </c>
      <c r="K152" s="36">
        <v>10056272</v>
      </c>
      <c r="L152" s="52">
        <v>6880000</v>
      </c>
      <c r="M152" s="52"/>
      <c r="N152" s="53">
        <f t="shared" si="4"/>
        <v>16936272</v>
      </c>
      <c r="O152" s="54">
        <v>0</v>
      </c>
      <c r="P152" s="33" t="s">
        <v>59</v>
      </c>
      <c r="Q152" s="41">
        <v>42718</v>
      </c>
      <c r="R152" s="42">
        <v>42718</v>
      </c>
      <c r="S152" s="42">
        <v>42732</v>
      </c>
      <c r="T152" s="80">
        <v>0.5</v>
      </c>
      <c r="U152" s="56"/>
      <c r="V152" s="57"/>
      <c r="W152" s="52"/>
      <c r="X152" s="46" t="s">
        <v>60</v>
      </c>
      <c r="Y152" s="52"/>
      <c r="Z152" s="44">
        <f t="shared" si="5"/>
        <v>0</v>
      </c>
    </row>
    <row r="153" spans="2:26" ht="102.75" x14ac:dyDescent="0.25">
      <c r="B153" s="31">
        <v>140</v>
      </c>
      <c r="C153" s="82" t="s">
        <v>483</v>
      </c>
      <c r="D153" s="49">
        <v>4</v>
      </c>
      <c r="E153" s="34" t="s">
        <v>348</v>
      </c>
      <c r="F153" s="83" t="s">
        <v>484</v>
      </c>
      <c r="G153" s="51" t="s">
        <v>64</v>
      </c>
      <c r="H153" s="4" t="s">
        <v>65</v>
      </c>
      <c r="I153" s="36">
        <v>830125473</v>
      </c>
      <c r="J153" s="37" t="s">
        <v>485</v>
      </c>
      <c r="K153" s="36">
        <v>12325580</v>
      </c>
      <c r="L153" s="52">
        <v>5600000</v>
      </c>
      <c r="M153" s="52"/>
      <c r="N153" s="53">
        <f t="shared" si="4"/>
        <v>17925580</v>
      </c>
      <c r="O153" s="54">
        <v>0</v>
      </c>
      <c r="P153" s="33" t="s">
        <v>59</v>
      </c>
      <c r="Q153" s="41">
        <v>42713</v>
      </c>
      <c r="R153" s="42">
        <v>42724</v>
      </c>
      <c r="S153" s="42">
        <v>42785</v>
      </c>
      <c r="T153" s="80">
        <v>2</v>
      </c>
      <c r="U153" s="56"/>
      <c r="V153" s="57"/>
      <c r="W153" s="52" t="s">
        <v>60</v>
      </c>
      <c r="X153" s="46"/>
      <c r="Y153" s="52"/>
      <c r="Z153" s="44">
        <f t="shared" si="5"/>
        <v>0</v>
      </c>
    </row>
    <row r="154" spans="2:26" ht="77.25" x14ac:dyDescent="0.25">
      <c r="B154" s="47">
        <v>141</v>
      </c>
      <c r="C154" s="84" t="s">
        <v>486</v>
      </c>
      <c r="D154" s="49">
        <v>4</v>
      </c>
      <c r="E154" s="34" t="s">
        <v>101</v>
      </c>
      <c r="F154" s="83" t="s">
        <v>487</v>
      </c>
      <c r="G154" s="4" t="s">
        <v>480</v>
      </c>
      <c r="H154" s="4" t="s">
        <v>488</v>
      </c>
      <c r="I154" s="85">
        <v>800156968</v>
      </c>
      <c r="J154" s="37" t="s">
        <v>489</v>
      </c>
      <c r="K154" s="36">
        <v>46841345</v>
      </c>
      <c r="L154" s="52"/>
      <c r="M154" s="52"/>
      <c r="N154" s="53">
        <f t="shared" si="4"/>
        <v>46841345</v>
      </c>
      <c r="O154" s="54">
        <v>0</v>
      </c>
      <c r="P154" s="33" t="s">
        <v>59</v>
      </c>
      <c r="Q154" s="41">
        <v>42730</v>
      </c>
      <c r="R154" s="42">
        <v>42733</v>
      </c>
      <c r="S154" s="42">
        <v>42739</v>
      </c>
      <c r="T154" s="86">
        <v>10</v>
      </c>
      <c r="U154" s="56"/>
      <c r="V154" s="57"/>
      <c r="W154" s="52"/>
      <c r="X154" s="46" t="s">
        <v>60</v>
      </c>
      <c r="Y154" s="52"/>
      <c r="Z154" s="44">
        <f t="shared" si="5"/>
        <v>0</v>
      </c>
    </row>
    <row r="155" spans="2:26" ht="77.25" x14ac:dyDescent="0.25">
      <c r="B155" s="47">
        <v>142</v>
      </c>
      <c r="C155" s="84" t="s">
        <v>490</v>
      </c>
      <c r="D155" s="49">
        <v>4</v>
      </c>
      <c r="E155" s="34" t="s">
        <v>101</v>
      </c>
      <c r="F155" s="83" t="s">
        <v>491</v>
      </c>
      <c r="G155" s="4" t="s">
        <v>56</v>
      </c>
      <c r="H155" s="4" t="s">
        <v>57</v>
      </c>
      <c r="I155" s="85">
        <v>900175374</v>
      </c>
      <c r="J155" s="37" t="s">
        <v>492</v>
      </c>
      <c r="K155" s="36">
        <v>83685400</v>
      </c>
      <c r="L155" s="52"/>
      <c r="M155" s="52"/>
      <c r="N155" s="53">
        <f t="shared" si="4"/>
        <v>83685400</v>
      </c>
      <c r="O155" s="54">
        <v>0</v>
      </c>
      <c r="P155" s="33" t="s">
        <v>59</v>
      </c>
      <c r="Q155" s="41">
        <v>42730</v>
      </c>
      <c r="R155" s="42">
        <v>42718</v>
      </c>
      <c r="S155" s="42">
        <v>42740</v>
      </c>
      <c r="T155" s="87">
        <v>3</v>
      </c>
      <c r="U155" s="56"/>
      <c r="V155" s="57"/>
      <c r="W155" s="52"/>
      <c r="X155" s="46" t="s">
        <v>60</v>
      </c>
      <c r="Y155" s="52"/>
      <c r="Z155" s="44">
        <f t="shared" si="5"/>
        <v>0</v>
      </c>
    </row>
    <row r="156" spans="2:26" ht="51.75" x14ac:dyDescent="0.25">
      <c r="B156" s="31">
        <v>143</v>
      </c>
      <c r="C156" s="84" t="s">
        <v>493</v>
      </c>
      <c r="D156" s="49">
        <v>4</v>
      </c>
      <c r="E156" s="34" t="s">
        <v>348</v>
      </c>
      <c r="F156" s="83" t="s">
        <v>494</v>
      </c>
      <c r="G156" s="4" t="s">
        <v>480</v>
      </c>
      <c r="H156" s="4" t="s">
        <v>495</v>
      </c>
      <c r="I156" s="36">
        <v>900575266</v>
      </c>
      <c r="J156" s="37" t="s">
        <v>496</v>
      </c>
      <c r="K156" s="36">
        <v>2505600</v>
      </c>
      <c r="L156" s="52"/>
      <c r="M156" s="52"/>
      <c r="N156" s="53">
        <f t="shared" si="4"/>
        <v>2505600</v>
      </c>
      <c r="O156" s="54">
        <v>0</v>
      </c>
      <c r="P156" s="33" t="s">
        <v>59</v>
      </c>
      <c r="Q156" s="41">
        <v>42731</v>
      </c>
      <c r="R156" s="42">
        <v>42724</v>
      </c>
      <c r="S156" s="42">
        <v>42905</v>
      </c>
      <c r="T156" s="87">
        <v>6</v>
      </c>
      <c r="U156" s="56"/>
      <c r="V156" s="57"/>
      <c r="W156" s="52" t="s">
        <v>60</v>
      </c>
      <c r="X156" s="46"/>
      <c r="Y156" s="52"/>
      <c r="Z156" s="44">
        <f t="shared" si="5"/>
        <v>0</v>
      </c>
    </row>
    <row r="157" spans="2:26" ht="51.75" x14ac:dyDescent="0.25">
      <c r="B157" s="47">
        <v>144</v>
      </c>
      <c r="C157" s="84" t="s">
        <v>497</v>
      </c>
      <c r="D157" s="49">
        <v>4</v>
      </c>
      <c r="E157" s="34" t="s">
        <v>348</v>
      </c>
      <c r="F157" s="83" t="s">
        <v>498</v>
      </c>
      <c r="G157" s="4" t="s">
        <v>480</v>
      </c>
      <c r="H157" s="4" t="s">
        <v>162</v>
      </c>
      <c r="I157" s="36">
        <v>830079122</v>
      </c>
      <c r="J157" s="37" t="s">
        <v>499</v>
      </c>
      <c r="K157" s="36">
        <v>2928600</v>
      </c>
      <c r="L157" s="52"/>
      <c r="M157" s="52"/>
      <c r="N157" s="53">
        <f t="shared" si="4"/>
        <v>2928600</v>
      </c>
      <c r="O157" s="54">
        <v>0</v>
      </c>
      <c r="P157" s="33" t="s">
        <v>59</v>
      </c>
      <c r="Q157" s="41">
        <v>42732</v>
      </c>
      <c r="R157" s="42">
        <v>42734</v>
      </c>
      <c r="S157" s="42">
        <v>42854</v>
      </c>
      <c r="T157" s="87">
        <v>4</v>
      </c>
      <c r="U157" s="56"/>
      <c r="V157" s="57"/>
      <c r="W157" s="52" t="s">
        <v>60</v>
      </c>
      <c r="X157" s="46"/>
      <c r="Y157" s="52"/>
      <c r="Z157" s="44">
        <f t="shared" si="5"/>
        <v>0</v>
      </c>
    </row>
    <row r="158" spans="2:26" ht="77.25" x14ac:dyDescent="0.25">
      <c r="B158" s="47">
        <v>145</v>
      </c>
      <c r="C158" s="84" t="s">
        <v>500</v>
      </c>
      <c r="D158" s="49">
        <v>4</v>
      </c>
      <c r="E158" s="34" t="s">
        <v>101</v>
      </c>
      <c r="F158" s="83" t="s">
        <v>501</v>
      </c>
      <c r="G158" s="51" t="s">
        <v>502</v>
      </c>
      <c r="H158" s="4" t="s">
        <v>503</v>
      </c>
      <c r="I158" s="85">
        <v>900032841</v>
      </c>
      <c r="J158" s="37" t="s">
        <v>504</v>
      </c>
      <c r="K158" s="36">
        <v>149203000</v>
      </c>
      <c r="L158" s="52"/>
      <c r="M158" s="52"/>
      <c r="N158" s="53">
        <f t="shared" si="4"/>
        <v>149203000</v>
      </c>
      <c r="O158" s="54">
        <v>0</v>
      </c>
      <c r="P158" s="33" t="s">
        <v>59</v>
      </c>
      <c r="Q158" s="41">
        <v>42732</v>
      </c>
      <c r="R158" s="42">
        <v>42734</v>
      </c>
      <c r="S158" s="42">
        <v>42854</v>
      </c>
      <c r="T158" s="87">
        <v>4</v>
      </c>
      <c r="U158" s="56"/>
      <c r="V158" s="57"/>
      <c r="W158" s="52" t="s">
        <v>60</v>
      </c>
      <c r="X158" s="46"/>
      <c r="Y158" s="52"/>
      <c r="Z158" s="44">
        <f t="shared" si="5"/>
        <v>0</v>
      </c>
    </row>
    <row r="159" spans="2:26" ht="39" x14ac:dyDescent="0.25">
      <c r="B159" s="31">
        <v>146</v>
      </c>
      <c r="C159" s="84" t="s">
        <v>505</v>
      </c>
      <c r="D159" s="49">
        <v>4</v>
      </c>
      <c r="E159" s="34" t="s">
        <v>101</v>
      </c>
      <c r="F159" s="83" t="s">
        <v>506</v>
      </c>
      <c r="G159" s="4" t="s">
        <v>399</v>
      </c>
      <c r="H159" s="4" t="s">
        <v>400</v>
      </c>
      <c r="I159" s="85">
        <v>830089058</v>
      </c>
      <c r="J159" s="37" t="s">
        <v>507</v>
      </c>
      <c r="K159" s="36">
        <v>42901760</v>
      </c>
      <c r="L159" s="52"/>
      <c r="M159" s="52"/>
      <c r="N159" s="53">
        <f t="shared" si="4"/>
        <v>42901760</v>
      </c>
      <c r="O159" s="54"/>
      <c r="P159" s="33" t="s">
        <v>59</v>
      </c>
      <c r="Q159" s="41">
        <v>42732</v>
      </c>
      <c r="R159" s="42">
        <v>42734</v>
      </c>
      <c r="S159" s="42">
        <v>42823</v>
      </c>
      <c r="T159" s="80">
        <v>3</v>
      </c>
      <c r="U159" s="56"/>
      <c r="V159" s="57"/>
      <c r="W159" s="52" t="s">
        <v>60</v>
      </c>
      <c r="X159" s="46"/>
      <c r="Y159" s="52"/>
      <c r="Z159" s="44">
        <f t="shared" si="5"/>
        <v>0</v>
      </c>
    </row>
    <row r="160" spans="2:26" ht="77.25" x14ac:dyDescent="0.25">
      <c r="B160" s="47">
        <v>147</v>
      </c>
      <c r="C160" s="84" t="s">
        <v>508</v>
      </c>
      <c r="D160" s="49">
        <v>4</v>
      </c>
      <c r="E160" s="34" t="s">
        <v>101</v>
      </c>
      <c r="F160" s="83" t="s">
        <v>509</v>
      </c>
      <c r="G160" s="4" t="s">
        <v>510</v>
      </c>
      <c r="H160" s="4" t="s">
        <v>511</v>
      </c>
      <c r="I160" s="36">
        <v>900175862</v>
      </c>
      <c r="J160" s="37" t="s">
        <v>512</v>
      </c>
      <c r="K160" s="36">
        <v>131100000</v>
      </c>
      <c r="L160" s="52"/>
      <c r="M160" s="52"/>
      <c r="N160" s="53">
        <f t="shared" si="4"/>
        <v>131100000</v>
      </c>
      <c r="O160" s="54"/>
      <c r="P160" s="33" t="s">
        <v>59</v>
      </c>
      <c r="Q160" s="41">
        <v>42732</v>
      </c>
      <c r="R160" s="42">
        <v>42734</v>
      </c>
      <c r="S160" s="42">
        <v>42854</v>
      </c>
      <c r="T160" s="80">
        <v>4</v>
      </c>
      <c r="U160" s="56"/>
      <c r="V160" s="57"/>
      <c r="W160" s="52" t="s">
        <v>60</v>
      </c>
      <c r="X160" s="46"/>
      <c r="Y160" s="52"/>
      <c r="Z160" s="44">
        <f t="shared" si="5"/>
        <v>0</v>
      </c>
    </row>
    <row r="161" spans="2:26" ht="51.75" x14ac:dyDescent="0.25">
      <c r="B161" s="47">
        <v>148</v>
      </c>
      <c r="C161" s="84" t="s">
        <v>513</v>
      </c>
      <c r="D161" s="49">
        <v>6</v>
      </c>
      <c r="E161" s="34" t="s">
        <v>101</v>
      </c>
      <c r="F161" s="83" t="s">
        <v>514</v>
      </c>
      <c r="G161" s="4" t="s">
        <v>515</v>
      </c>
      <c r="H161" s="4" t="s">
        <v>516</v>
      </c>
      <c r="I161" s="85">
        <v>900642766</v>
      </c>
      <c r="J161" s="37" t="s">
        <v>517</v>
      </c>
      <c r="K161" s="36">
        <v>40080204</v>
      </c>
      <c r="L161" s="52"/>
      <c r="M161" s="52"/>
      <c r="N161" s="53">
        <f t="shared" si="4"/>
        <v>40080204</v>
      </c>
      <c r="O161" s="54"/>
      <c r="P161" s="33" t="s">
        <v>59</v>
      </c>
      <c r="Q161" s="41">
        <v>42732</v>
      </c>
      <c r="R161" s="42">
        <v>42734</v>
      </c>
      <c r="S161" s="42" t="s">
        <v>518</v>
      </c>
      <c r="T161" s="80">
        <v>2</v>
      </c>
      <c r="U161" s="56"/>
      <c r="V161" s="57"/>
      <c r="W161" s="52" t="s">
        <v>60</v>
      </c>
      <c r="X161" s="46"/>
      <c r="Y161" s="52"/>
      <c r="Z161" s="44">
        <f t="shared" si="5"/>
        <v>0</v>
      </c>
    </row>
    <row r="162" spans="2:26" ht="77.25" x14ac:dyDescent="0.25">
      <c r="B162" s="31">
        <v>149</v>
      </c>
      <c r="C162" s="84" t="s">
        <v>519</v>
      </c>
      <c r="D162" s="49">
        <v>4</v>
      </c>
      <c r="E162" s="34" t="s">
        <v>62</v>
      </c>
      <c r="F162" s="83" t="s">
        <v>520</v>
      </c>
      <c r="G162" s="4" t="s">
        <v>521</v>
      </c>
      <c r="H162" s="4" t="s">
        <v>109</v>
      </c>
      <c r="I162" s="36">
        <v>830001113</v>
      </c>
      <c r="J162" s="37" t="s">
        <v>522</v>
      </c>
      <c r="K162" s="36">
        <v>26521269</v>
      </c>
      <c r="L162" s="52"/>
      <c r="M162" s="52"/>
      <c r="N162" s="53">
        <f t="shared" si="4"/>
        <v>26521269</v>
      </c>
      <c r="O162" s="54">
        <v>0</v>
      </c>
      <c r="P162" s="33" t="s">
        <v>59</v>
      </c>
      <c r="Q162" s="41">
        <v>42732</v>
      </c>
      <c r="R162" s="42">
        <v>42734</v>
      </c>
      <c r="S162" s="42">
        <v>42884</v>
      </c>
      <c r="T162" s="80">
        <v>5</v>
      </c>
      <c r="U162" s="56"/>
      <c r="V162" s="57"/>
      <c r="W162" s="52" t="s">
        <v>60</v>
      </c>
      <c r="X162" s="46"/>
      <c r="Y162" s="52"/>
      <c r="Z162" s="44">
        <f t="shared" si="5"/>
        <v>0</v>
      </c>
    </row>
    <row r="163" spans="2:26" ht="64.5" x14ac:dyDescent="0.25">
      <c r="B163" s="31">
        <v>150</v>
      </c>
      <c r="C163" s="84" t="s">
        <v>523</v>
      </c>
      <c r="D163" s="49">
        <v>4</v>
      </c>
      <c r="E163" s="34" t="s">
        <v>62</v>
      </c>
      <c r="F163" s="83" t="s">
        <v>524</v>
      </c>
      <c r="G163" s="4" t="s">
        <v>521</v>
      </c>
      <c r="H163" s="4" t="s">
        <v>525</v>
      </c>
      <c r="I163" s="36">
        <v>830001113</v>
      </c>
      <c r="J163" s="37" t="s">
        <v>522</v>
      </c>
      <c r="K163" s="36">
        <v>54500000</v>
      </c>
      <c r="L163" s="52"/>
      <c r="M163" s="52"/>
      <c r="N163" s="53">
        <f t="shared" si="4"/>
        <v>54500000</v>
      </c>
      <c r="O163" s="54">
        <v>0</v>
      </c>
      <c r="P163" s="33" t="s">
        <v>59</v>
      </c>
      <c r="Q163" s="41">
        <v>42732</v>
      </c>
      <c r="R163" s="42">
        <v>42734</v>
      </c>
      <c r="S163" s="42">
        <v>42915</v>
      </c>
      <c r="T163" s="80">
        <v>6</v>
      </c>
      <c r="U163" s="56"/>
      <c r="V163" s="57"/>
      <c r="W163" s="52" t="s">
        <v>60</v>
      </c>
      <c r="X163" s="46"/>
      <c r="Y163" s="52"/>
      <c r="Z163" s="44">
        <f t="shared" si="5"/>
        <v>0</v>
      </c>
    </row>
    <row r="164" spans="2:26" ht="64.5" x14ac:dyDescent="0.25">
      <c r="B164" s="47">
        <v>151</v>
      </c>
      <c r="C164" s="84" t="s">
        <v>526</v>
      </c>
      <c r="D164" s="49">
        <v>4</v>
      </c>
      <c r="E164" s="34" t="s">
        <v>62</v>
      </c>
      <c r="F164" s="83" t="s">
        <v>527</v>
      </c>
      <c r="G164" s="4" t="s">
        <v>521</v>
      </c>
      <c r="H164" s="4" t="s">
        <v>488</v>
      </c>
      <c r="I164" s="36">
        <v>830001113</v>
      </c>
      <c r="J164" s="37" t="s">
        <v>522</v>
      </c>
      <c r="K164" s="36">
        <v>44003333</v>
      </c>
      <c r="L164" s="52"/>
      <c r="M164" s="52"/>
      <c r="N164" s="53">
        <f t="shared" si="4"/>
        <v>44003333</v>
      </c>
      <c r="O164" s="54">
        <v>0</v>
      </c>
      <c r="P164" s="33" t="s">
        <v>59</v>
      </c>
      <c r="Q164" s="41">
        <v>42732</v>
      </c>
      <c r="R164" s="42">
        <v>42734</v>
      </c>
      <c r="S164" s="42">
        <v>43037</v>
      </c>
      <c r="T164" s="80">
        <v>11</v>
      </c>
      <c r="U164" s="56"/>
      <c r="V164" s="57"/>
      <c r="W164" s="52" t="s">
        <v>60</v>
      </c>
      <c r="X164" s="46"/>
      <c r="Y164" s="52"/>
      <c r="Z164" s="44">
        <f t="shared" si="5"/>
        <v>0</v>
      </c>
    </row>
    <row r="165" spans="2:26" ht="166.5" x14ac:dyDescent="0.25">
      <c r="B165" s="47">
        <v>152</v>
      </c>
      <c r="C165" s="84" t="s">
        <v>528</v>
      </c>
      <c r="D165" s="49">
        <v>16</v>
      </c>
      <c r="E165" s="34" t="s">
        <v>62</v>
      </c>
      <c r="F165" s="83" t="s">
        <v>529</v>
      </c>
      <c r="G165" s="4" t="s">
        <v>56</v>
      </c>
      <c r="H165" s="4" t="s">
        <v>57</v>
      </c>
      <c r="I165" s="85">
        <v>830093042</v>
      </c>
      <c r="J165" s="37" t="s">
        <v>530</v>
      </c>
      <c r="K165" s="36">
        <v>185000000</v>
      </c>
      <c r="L165" s="52"/>
      <c r="M165" s="52"/>
      <c r="N165" s="53">
        <f t="shared" si="4"/>
        <v>185000000</v>
      </c>
      <c r="O165" s="54">
        <v>0</v>
      </c>
      <c r="P165" s="33" t="s">
        <v>59</v>
      </c>
      <c r="Q165" s="41">
        <v>42732</v>
      </c>
      <c r="R165" s="42">
        <v>42734</v>
      </c>
      <c r="S165" s="42">
        <v>42884</v>
      </c>
      <c r="T165" s="80">
        <v>5</v>
      </c>
      <c r="U165" s="56"/>
      <c r="V165" s="57"/>
      <c r="W165" s="52" t="s">
        <v>60</v>
      </c>
      <c r="X165" s="46"/>
      <c r="Y165" s="52"/>
      <c r="Z165" s="44">
        <f t="shared" si="5"/>
        <v>0</v>
      </c>
    </row>
    <row r="166" spans="2:26" ht="90" x14ac:dyDescent="0.25">
      <c r="B166" s="31">
        <v>153</v>
      </c>
      <c r="C166" s="84" t="s">
        <v>531</v>
      </c>
      <c r="D166" s="49">
        <v>16</v>
      </c>
      <c r="E166" s="34" t="s">
        <v>62</v>
      </c>
      <c r="F166" s="83" t="s">
        <v>532</v>
      </c>
      <c r="G166" s="4" t="s">
        <v>445</v>
      </c>
      <c r="H166" s="4" t="s">
        <v>453</v>
      </c>
      <c r="I166" s="85">
        <v>899999230</v>
      </c>
      <c r="J166" s="37" t="s">
        <v>533</v>
      </c>
      <c r="K166" s="36">
        <v>1199466594</v>
      </c>
      <c r="L166" s="52"/>
      <c r="M166" s="52"/>
      <c r="N166" s="53">
        <f t="shared" si="4"/>
        <v>1199466594</v>
      </c>
      <c r="O166" s="54">
        <v>0</v>
      </c>
      <c r="P166" s="33" t="s">
        <v>59</v>
      </c>
      <c r="Q166" s="41">
        <v>42732</v>
      </c>
      <c r="R166" s="42">
        <v>42734</v>
      </c>
      <c r="S166" s="42">
        <v>42945</v>
      </c>
      <c r="T166" s="80">
        <v>7</v>
      </c>
      <c r="U166" s="56"/>
      <c r="V166" s="57"/>
      <c r="W166" s="52" t="s">
        <v>60</v>
      </c>
      <c r="X166" s="46"/>
      <c r="Y166" s="52"/>
      <c r="Z166" s="44">
        <f t="shared" si="5"/>
        <v>0</v>
      </c>
    </row>
    <row r="167" spans="2:26" ht="51.75" x14ac:dyDescent="0.25">
      <c r="B167" s="31">
        <v>154</v>
      </c>
      <c r="C167" s="84" t="s">
        <v>534</v>
      </c>
      <c r="D167" s="49">
        <v>1</v>
      </c>
      <c r="E167" s="34" t="s">
        <v>348</v>
      </c>
      <c r="F167" s="83" t="s">
        <v>535</v>
      </c>
      <c r="G167" s="4" t="s">
        <v>536</v>
      </c>
      <c r="H167" s="4" t="s">
        <v>537</v>
      </c>
      <c r="I167" s="36">
        <v>900424306</v>
      </c>
      <c r="J167" s="37" t="s">
        <v>538</v>
      </c>
      <c r="K167" s="36">
        <v>10123618</v>
      </c>
      <c r="L167" s="52"/>
      <c r="M167" s="52"/>
      <c r="N167" s="53">
        <f t="shared" si="4"/>
        <v>10123618</v>
      </c>
      <c r="O167" s="54">
        <v>0</v>
      </c>
      <c r="P167" s="33" t="s">
        <v>59</v>
      </c>
      <c r="Q167" s="41">
        <v>42732</v>
      </c>
      <c r="R167" s="42">
        <v>42734</v>
      </c>
      <c r="S167" s="42" t="s">
        <v>518</v>
      </c>
      <c r="T167" s="80">
        <v>2</v>
      </c>
      <c r="U167" s="56"/>
      <c r="V167" s="57"/>
      <c r="W167" s="52" t="s">
        <v>60</v>
      </c>
      <c r="X167" s="46"/>
      <c r="Y167" s="52"/>
      <c r="Z167" s="44">
        <f t="shared" si="5"/>
        <v>0</v>
      </c>
    </row>
    <row r="168" spans="2:26" ht="204.75" x14ac:dyDescent="0.25">
      <c r="B168" s="47">
        <v>155</v>
      </c>
      <c r="C168" s="84" t="s">
        <v>539</v>
      </c>
      <c r="D168" s="49">
        <v>16</v>
      </c>
      <c r="E168" s="34" t="s">
        <v>62</v>
      </c>
      <c r="F168" s="83" t="s">
        <v>540</v>
      </c>
      <c r="G168" s="4" t="s">
        <v>541</v>
      </c>
      <c r="H168" s="4" t="s">
        <v>542</v>
      </c>
      <c r="I168" s="85">
        <v>899999316</v>
      </c>
      <c r="J168" s="37" t="s">
        <v>543</v>
      </c>
      <c r="K168" s="36">
        <v>9594497149</v>
      </c>
      <c r="L168" s="52"/>
      <c r="M168" s="52"/>
      <c r="N168" s="53">
        <f t="shared" si="4"/>
        <v>9594497149</v>
      </c>
      <c r="O168" s="54">
        <v>0</v>
      </c>
      <c r="P168" s="33" t="s">
        <v>59</v>
      </c>
      <c r="Q168" s="41">
        <v>42732</v>
      </c>
      <c r="R168" s="42">
        <v>42734</v>
      </c>
      <c r="S168" s="42">
        <v>43037</v>
      </c>
      <c r="T168" s="80">
        <v>10</v>
      </c>
      <c r="U168" s="56"/>
      <c r="V168" s="57"/>
      <c r="W168" s="52" t="s">
        <v>60</v>
      </c>
      <c r="X168" s="46"/>
      <c r="Y168" s="52"/>
      <c r="Z168" s="44">
        <f t="shared" si="5"/>
        <v>0</v>
      </c>
    </row>
    <row r="169" spans="2:26" ht="39" x14ac:dyDescent="0.25">
      <c r="B169" s="47">
        <v>156</v>
      </c>
      <c r="C169" s="84" t="s">
        <v>544</v>
      </c>
      <c r="D169" s="49">
        <v>4</v>
      </c>
      <c r="E169" s="34" t="s">
        <v>348</v>
      </c>
      <c r="F169" s="83" t="s">
        <v>545</v>
      </c>
      <c r="G169" s="4" t="s">
        <v>64</v>
      </c>
      <c r="H169" s="4" t="s">
        <v>65</v>
      </c>
      <c r="I169" s="36">
        <v>830093579</v>
      </c>
      <c r="J169" s="37" t="s">
        <v>546</v>
      </c>
      <c r="K169" s="36">
        <v>2481030</v>
      </c>
      <c r="L169" s="52"/>
      <c r="M169" s="52"/>
      <c r="N169" s="53">
        <f t="shared" si="4"/>
        <v>2481030</v>
      </c>
      <c r="O169" s="54">
        <v>0</v>
      </c>
      <c r="P169" s="33" t="s">
        <v>59</v>
      </c>
      <c r="Q169" s="41">
        <v>42732</v>
      </c>
      <c r="R169" s="42">
        <v>42734</v>
      </c>
      <c r="S169" s="42">
        <v>42854</v>
      </c>
      <c r="T169" s="80">
        <v>4</v>
      </c>
      <c r="U169" s="56"/>
      <c r="V169" s="57"/>
      <c r="W169" s="52" t="s">
        <v>60</v>
      </c>
      <c r="X169" s="46"/>
      <c r="Y169" s="52"/>
      <c r="Z169" s="44">
        <f t="shared" si="5"/>
        <v>0</v>
      </c>
    </row>
    <row r="170" spans="2:26" ht="51.75" x14ac:dyDescent="0.25">
      <c r="B170" s="31">
        <v>157</v>
      </c>
      <c r="C170" s="84" t="s">
        <v>547</v>
      </c>
      <c r="D170" s="49">
        <v>1</v>
      </c>
      <c r="E170" s="34" t="s">
        <v>443</v>
      </c>
      <c r="F170" s="83" t="s">
        <v>548</v>
      </c>
      <c r="G170" s="4" t="s">
        <v>445</v>
      </c>
      <c r="H170" s="4" t="s">
        <v>453</v>
      </c>
      <c r="I170" s="85">
        <v>901039593</v>
      </c>
      <c r="J170" s="37" t="s">
        <v>549</v>
      </c>
      <c r="K170" s="36">
        <v>426123116</v>
      </c>
      <c r="L170" s="52"/>
      <c r="M170" s="52"/>
      <c r="N170" s="53">
        <f t="shared" si="4"/>
        <v>426123116</v>
      </c>
      <c r="O170" s="54"/>
      <c r="P170" s="33" t="s">
        <v>59</v>
      </c>
      <c r="Q170" s="41">
        <v>42734</v>
      </c>
      <c r="R170" s="42">
        <v>42734</v>
      </c>
      <c r="S170" s="42">
        <v>42823</v>
      </c>
      <c r="T170" s="80">
        <v>3</v>
      </c>
      <c r="U170" s="56"/>
      <c r="V170" s="57"/>
      <c r="W170" s="52" t="s">
        <v>60</v>
      </c>
      <c r="X170" s="46"/>
      <c r="Y170" s="52"/>
      <c r="Z170" s="44">
        <f t="shared" si="5"/>
        <v>0</v>
      </c>
    </row>
    <row r="171" spans="2:26" ht="64.5" x14ac:dyDescent="0.25">
      <c r="B171" s="47">
        <v>158</v>
      </c>
      <c r="C171" s="84" t="s">
        <v>550</v>
      </c>
      <c r="D171" s="49">
        <v>16</v>
      </c>
      <c r="E171" s="34" t="s">
        <v>62</v>
      </c>
      <c r="F171" s="83" t="s">
        <v>551</v>
      </c>
      <c r="G171" s="4" t="s">
        <v>445</v>
      </c>
      <c r="H171" s="4" t="s">
        <v>453</v>
      </c>
      <c r="I171" s="36">
        <v>899999230</v>
      </c>
      <c r="J171" s="37" t="s">
        <v>533</v>
      </c>
      <c r="K171" s="36">
        <v>43223407</v>
      </c>
      <c r="L171" s="52"/>
      <c r="M171" s="52"/>
      <c r="N171" s="53">
        <f t="shared" si="4"/>
        <v>43223407</v>
      </c>
      <c r="O171" s="54"/>
      <c r="P171" s="33" t="s">
        <v>59</v>
      </c>
      <c r="Q171" s="41">
        <v>42732</v>
      </c>
      <c r="R171" s="42">
        <v>42734</v>
      </c>
      <c r="S171" s="42">
        <v>42840</v>
      </c>
      <c r="T171" s="80">
        <v>3.5</v>
      </c>
      <c r="U171" s="56"/>
      <c r="V171" s="57"/>
      <c r="W171" s="52" t="s">
        <v>60</v>
      </c>
      <c r="X171" s="46"/>
      <c r="Y171" s="52"/>
      <c r="Z171" s="44">
        <f t="shared" si="5"/>
        <v>0</v>
      </c>
    </row>
    <row r="172" spans="2:26" ht="192" x14ac:dyDescent="0.25">
      <c r="B172" s="47">
        <v>159</v>
      </c>
      <c r="C172" s="84" t="s">
        <v>552</v>
      </c>
      <c r="D172" s="49">
        <v>16</v>
      </c>
      <c r="E172" s="34" t="s">
        <v>62</v>
      </c>
      <c r="F172" s="83" t="s">
        <v>553</v>
      </c>
      <c r="G172" s="4" t="s">
        <v>323</v>
      </c>
      <c r="H172" s="4" t="s">
        <v>324</v>
      </c>
      <c r="I172" s="85">
        <v>899999230</v>
      </c>
      <c r="J172" s="37" t="s">
        <v>533</v>
      </c>
      <c r="K172" s="36">
        <v>749740920</v>
      </c>
      <c r="L172" s="52"/>
      <c r="M172" s="52"/>
      <c r="N172" s="53">
        <f t="shared" si="4"/>
        <v>749740920</v>
      </c>
      <c r="O172" s="54">
        <v>0</v>
      </c>
      <c r="P172" s="33" t="s">
        <v>59</v>
      </c>
      <c r="Q172" s="41">
        <v>42732</v>
      </c>
      <c r="R172" s="42">
        <v>42734</v>
      </c>
      <c r="S172" s="42">
        <v>42854</v>
      </c>
      <c r="T172" s="80">
        <v>4</v>
      </c>
      <c r="U172" s="56"/>
      <c r="V172" s="57"/>
      <c r="W172" s="52" t="s">
        <v>60</v>
      </c>
      <c r="X172" s="46"/>
      <c r="Y172" s="52"/>
      <c r="Z172" s="44">
        <f t="shared" si="5"/>
        <v>0</v>
      </c>
    </row>
    <row r="173" spans="2:26" ht="115.5" x14ac:dyDescent="0.25">
      <c r="B173" s="31">
        <v>160</v>
      </c>
      <c r="C173" s="84" t="s">
        <v>554</v>
      </c>
      <c r="D173" s="49">
        <v>16</v>
      </c>
      <c r="E173" s="34" t="s">
        <v>62</v>
      </c>
      <c r="F173" s="83" t="s">
        <v>555</v>
      </c>
      <c r="G173" s="4" t="s">
        <v>64</v>
      </c>
      <c r="H173" s="4" t="s">
        <v>65</v>
      </c>
      <c r="I173" s="85">
        <v>899999230</v>
      </c>
      <c r="J173" s="37" t="s">
        <v>533</v>
      </c>
      <c r="K173" s="36">
        <v>225268333</v>
      </c>
      <c r="L173" s="52"/>
      <c r="M173" s="52"/>
      <c r="N173" s="53">
        <f t="shared" si="4"/>
        <v>225268333</v>
      </c>
      <c r="O173" s="54">
        <v>0</v>
      </c>
      <c r="P173" s="33" t="s">
        <v>59</v>
      </c>
      <c r="Q173" s="41">
        <v>42732</v>
      </c>
      <c r="R173" s="42">
        <v>42734</v>
      </c>
      <c r="S173" s="42">
        <v>42884</v>
      </c>
      <c r="T173" s="80">
        <v>5</v>
      </c>
      <c r="U173" s="56"/>
      <c r="V173" s="57"/>
      <c r="W173" s="52" t="s">
        <v>60</v>
      </c>
      <c r="X173" s="46"/>
      <c r="Y173" s="52"/>
      <c r="Z173" s="44">
        <f t="shared" si="5"/>
        <v>0</v>
      </c>
    </row>
    <row r="174" spans="2:26" ht="128.25" x14ac:dyDescent="0.25">
      <c r="B174" s="47">
        <v>161</v>
      </c>
      <c r="C174" s="84" t="s">
        <v>556</v>
      </c>
      <c r="D174" s="49">
        <v>16</v>
      </c>
      <c r="E174" s="34" t="s">
        <v>62</v>
      </c>
      <c r="F174" s="83" t="s">
        <v>557</v>
      </c>
      <c r="G174" s="4" t="s">
        <v>463</v>
      </c>
      <c r="H174" s="4" t="s">
        <v>464</v>
      </c>
      <c r="I174" s="36">
        <v>900959048</v>
      </c>
      <c r="J174" s="37" t="s">
        <v>558</v>
      </c>
      <c r="K174" s="36">
        <v>173220000</v>
      </c>
      <c r="L174" s="52"/>
      <c r="M174" s="52"/>
      <c r="N174" s="53">
        <f t="shared" si="4"/>
        <v>173220000</v>
      </c>
      <c r="O174" s="54">
        <v>0</v>
      </c>
      <c r="P174" s="33" t="s">
        <v>59</v>
      </c>
      <c r="Q174" s="41">
        <v>42732</v>
      </c>
      <c r="R174" s="42">
        <v>42734</v>
      </c>
      <c r="S174" s="42">
        <v>42915</v>
      </c>
      <c r="T174" s="80">
        <v>6</v>
      </c>
      <c r="U174" s="56"/>
      <c r="V174" s="57"/>
      <c r="W174" s="52" t="s">
        <v>60</v>
      </c>
      <c r="X174" s="46"/>
      <c r="Y174" s="52"/>
      <c r="Z174" s="44">
        <f t="shared" si="5"/>
        <v>0</v>
      </c>
    </row>
    <row r="175" spans="2:26" ht="64.5" x14ac:dyDescent="0.25">
      <c r="B175" s="47">
        <v>162</v>
      </c>
      <c r="C175" s="84" t="s">
        <v>559</v>
      </c>
      <c r="D175" s="49">
        <v>16</v>
      </c>
      <c r="E175" s="34" t="s">
        <v>62</v>
      </c>
      <c r="F175" s="83" t="s">
        <v>560</v>
      </c>
      <c r="G175" s="4" t="s">
        <v>445</v>
      </c>
      <c r="H175" s="4" t="s">
        <v>446</v>
      </c>
      <c r="I175" s="85">
        <v>830079292</v>
      </c>
      <c r="J175" s="37" t="s">
        <v>561</v>
      </c>
      <c r="K175" s="36">
        <v>213220000</v>
      </c>
      <c r="L175" s="52"/>
      <c r="M175" s="52"/>
      <c r="N175" s="53">
        <f t="shared" si="4"/>
        <v>213220000</v>
      </c>
      <c r="O175" s="54">
        <v>0</v>
      </c>
      <c r="P175" s="33" t="s">
        <v>59</v>
      </c>
      <c r="Q175" s="41">
        <v>42732</v>
      </c>
      <c r="R175" s="42">
        <v>42734</v>
      </c>
      <c r="S175" s="42">
        <v>42901</v>
      </c>
      <c r="T175" s="80">
        <f>165/30</f>
        <v>5.5</v>
      </c>
      <c r="U175" s="56"/>
      <c r="V175" s="57"/>
      <c r="W175" s="52" t="s">
        <v>60</v>
      </c>
      <c r="X175" s="46"/>
      <c r="Y175" s="52"/>
      <c r="Z175" s="44">
        <f t="shared" si="5"/>
        <v>0</v>
      </c>
    </row>
    <row r="176" spans="2:26" ht="90" x14ac:dyDescent="0.25">
      <c r="B176" s="31">
        <v>163</v>
      </c>
      <c r="C176" s="61" t="s">
        <v>562</v>
      </c>
      <c r="D176" s="49">
        <v>16</v>
      </c>
      <c r="E176" s="34" t="s">
        <v>62</v>
      </c>
      <c r="F176" s="83" t="s">
        <v>563</v>
      </c>
      <c r="G176" s="4" t="s">
        <v>564</v>
      </c>
      <c r="H176" s="4" t="s">
        <v>565</v>
      </c>
      <c r="I176" s="36">
        <v>899999062</v>
      </c>
      <c r="J176" s="37" t="s">
        <v>566</v>
      </c>
      <c r="K176" s="36">
        <v>200000000</v>
      </c>
      <c r="L176" s="52"/>
      <c r="M176" s="52"/>
      <c r="N176" s="53">
        <f t="shared" si="4"/>
        <v>200000000</v>
      </c>
      <c r="O176" s="54">
        <v>0</v>
      </c>
      <c r="P176" s="33" t="s">
        <v>59</v>
      </c>
      <c r="Q176" s="41">
        <v>42730</v>
      </c>
      <c r="R176" s="42">
        <v>42723</v>
      </c>
      <c r="S176" s="42">
        <v>42873</v>
      </c>
      <c r="T176" s="80">
        <v>5</v>
      </c>
      <c r="U176" s="56"/>
      <c r="V176" s="57"/>
      <c r="W176" s="52" t="s">
        <v>60</v>
      </c>
      <c r="X176" s="46"/>
      <c r="Y176" s="52"/>
      <c r="Z176" s="44">
        <f t="shared" si="5"/>
        <v>0</v>
      </c>
    </row>
    <row r="177" spans="1:26" x14ac:dyDescent="0.25">
      <c r="B177" s="88" t="s">
        <v>567</v>
      </c>
      <c r="C177" s="89"/>
      <c r="D177" s="90"/>
      <c r="E177" s="91"/>
      <c r="F177" s="92"/>
      <c r="G177" s="91"/>
      <c r="H177" s="93"/>
      <c r="I177" s="94"/>
      <c r="J177" s="95"/>
      <c r="K177" s="96"/>
      <c r="L177" s="97"/>
      <c r="M177" s="97"/>
      <c r="N177" s="98"/>
      <c r="O177" s="98"/>
      <c r="P177" s="90"/>
      <c r="Q177" s="91"/>
      <c r="R177" s="99"/>
      <c r="S177" s="99"/>
      <c r="T177" s="100"/>
      <c r="U177" s="95"/>
      <c r="V177" s="101"/>
      <c r="W177" s="99"/>
      <c r="X177" s="99"/>
      <c r="Y177" s="99"/>
      <c r="Z177" s="95"/>
    </row>
    <row r="178" spans="1:26" x14ac:dyDescent="0.25">
      <c r="C178" s="4"/>
      <c r="D178"/>
      <c r="E178"/>
      <c r="F178"/>
      <c r="G178"/>
      <c r="H178"/>
    </row>
    <row r="179" spans="1:26" x14ac:dyDescent="0.25">
      <c r="A179" s="102"/>
      <c r="B179" s="103" t="s">
        <v>568</v>
      </c>
      <c r="C179" s="102"/>
      <c r="D179" s="102"/>
      <c r="E179" s="102"/>
      <c r="F179" s="104"/>
      <c r="G179" s="102"/>
      <c r="H179" s="102"/>
      <c r="I179" s="103"/>
      <c r="J179" s="103"/>
      <c r="K179" s="103"/>
      <c r="L179" s="105"/>
      <c r="M179" s="105"/>
      <c r="N179" s="105"/>
      <c r="O179" s="105"/>
    </row>
    <row r="180" spans="1:26" ht="16.5" x14ac:dyDescent="0.25">
      <c r="A180" s="106"/>
      <c r="B180" s="107" t="s">
        <v>569</v>
      </c>
      <c r="C180" s="108"/>
      <c r="D180" s="108"/>
      <c r="E180" s="108"/>
      <c r="F180" s="104" t="s">
        <v>570</v>
      </c>
      <c r="G180" s="108"/>
      <c r="H180" s="108" t="s">
        <v>571</v>
      </c>
      <c r="I180" s="103"/>
      <c r="J180" s="103"/>
      <c r="K180" s="109"/>
      <c r="L180" s="103" t="s">
        <v>572</v>
      </c>
      <c r="M180" s="105"/>
      <c r="N180" s="105"/>
      <c r="O180" s="110"/>
    </row>
    <row r="181" spans="1:26" ht="16.5" x14ac:dyDescent="0.25">
      <c r="A181" s="106"/>
      <c r="B181" s="111" t="s">
        <v>573</v>
      </c>
      <c r="C181" s="102"/>
      <c r="D181" s="102"/>
      <c r="E181" s="102"/>
      <c r="F181" s="112" t="s">
        <v>574</v>
      </c>
      <c r="G181" s="102"/>
      <c r="H181" s="102" t="s">
        <v>575</v>
      </c>
      <c r="I181" s="111"/>
      <c r="J181" s="113"/>
      <c r="K181" s="109"/>
      <c r="L181" s="105" t="s">
        <v>576</v>
      </c>
      <c r="M181" s="105"/>
      <c r="N181" s="105"/>
      <c r="O181" s="110"/>
    </row>
    <row r="182" spans="1:26" ht="16.5" x14ac:dyDescent="0.25">
      <c r="A182" s="106"/>
      <c r="B182" s="111" t="s">
        <v>577</v>
      </c>
      <c r="C182" s="102"/>
      <c r="D182" s="102"/>
      <c r="E182" s="102"/>
      <c r="F182" s="104" t="s">
        <v>578</v>
      </c>
      <c r="G182" s="102"/>
      <c r="H182" s="102" t="s">
        <v>579</v>
      </c>
      <c r="I182" s="111"/>
      <c r="J182" s="103"/>
      <c r="K182" s="109"/>
      <c r="L182" s="105" t="s">
        <v>580</v>
      </c>
      <c r="M182" s="105"/>
      <c r="N182" s="105"/>
      <c r="O182" s="110"/>
    </row>
    <row r="183" spans="1:26" ht="16.5" x14ac:dyDescent="0.25">
      <c r="A183" s="106"/>
      <c r="B183" s="114" t="s">
        <v>581</v>
      </c>
      <c r="C183" s="102"/>
      <c r="D183" s="115"/>
      <c r="E183" s="106"/>
      <c r="F183" s="104" t="s">
        <v>582</v>
      </c>
      <c r="G183" s="102"/>
      <c r="H183" s="102" t="s">
        <v>583</v>
      </c>
      <c r="I183" s="103"/>
      <c r="J183" s="103"/>
      <c r="K183" s="109"/>
      <c r="L183" s="105" t="s">
        <v>584</v>
      </c>
      <c r="M183" s="116"/>
      <c r="N183" s="105"/>
      <c r="O183" s="110"/>
    </row>
    <row r="184" spans="1:26" ht="31.5" customHeight="1" x14ac:dyDescent="0.25">
      <c r="A184" s="117"/>
      <c r="B184" s="171" t="s">
        <v>585</v>
      </c>
      <c r="C184" s="171"/>
      <c r="D184" s="171"/>
      <c r="E184" s="171"/>
      <c r="F184" s="104" t="s">
        <v>586</v>
      </c>
      <c r="G184" s="102"/>
      <c r="H184" s="102" t="s">
        <v>587</v>
      </c>
      <c r="I184" s="103"/>
      <c r="J184" s="103"/>
      <c r="K184" s="109"/>
      <c r="L184" s="105"/>
      <c r="M184" s="116"/>
      <c r="N184" s="105"/>
      <c r="O184" s="110"/>
    </row>
  </sheetData>
  <mergeCells count="57">
    <mergeCell ref="Y12:Y13"/>
    <mergeCell ref="Z12:Z13"/>
    <mergeCell ref="B184:E184"/>
    <mergeCell ref="S12:S13"/>
    <mergeCell ref="T12:T13"/>
    <mergeCell ref="V12:V13"/>
    <mergeCell ref="W12:W13"/>
    <mergeCell ref="X12:X13"/>
    <mergeCell ref="N12:N13"/>
    <mergeCell ref="O12:O13"/>
    <mergeCell ref="P12:P13"/>
    <mergeCell ref="Q12:Q13"/>
    <mergeCell ref="R12:R13"/>
    <mergeCell ref="G12:H12"/>
    <mergeCell ref="I12:J12"/>
    <mergeCell ref="K12:K13"/>
    <mergeCell ref="L12:L13"/>
    <mergeCell ref="M12:M13"/>
    <mergeCell ref="B12:B13"/>
    <mergeCell ref="C12:C13"/>
    <mergeCell ref="D12:D13"/>
    <mergeCell ref="E12:E13"/>
    <mergeCell ref="F12:F13"/>
    <mergeCell ref="B10:J10"/>
    <mergeCell ref="K10:P10"/>
    <mergeCell ref="Q10:U10"/>
    <mergeCell ref="V10:Y10"/>
    <mergeCell ref="G11:H11"/>
    <mergeCell ref="I11:J11"/>
    <mergeCell ref="V11:Y11"/>
    <mergeCell ref="I6:J6"/>
    <mergeCell ref="Q6:Z6"/>
    <mergeCell ref="B7:J7"/>
    <mergeCell ref="Q7:Z7"/>
    <mergeCell ref="B8:D8"/>
    <mergeCell ref="E8:F8"/>
    <mergeCell ref="G8:J9"/>
    <mergeCell ref="Q8:Z8"/>
    <mergeCell ref="B9:D9"/>
    <mergeCell ref="E9:F9"/>
    <mergeCell ref="Q9:Z9"/>
    <mergeCell ref="B2:Z2"/>
    <mergeCell ref="B3:Z3"/>
    <mergeCell ref="B4:D4"/>
    <mergeCell ref="E4:F4"/>
    <mergeCell ref="G4:H4"/>
    <mergeCell ref="I4:J4"/>
    <mergeCell ref="K4:O9"/>
    <mergeCell ref="P4:Z4"/>
    <mergeCell ref="B5:D5"/>
    <mergeCell ref="E5:F5"/>
    <mergeCell ref="G5:H5"/>
    <mergeCell ref="I5:J5"/>
    <mergeCell ref="P5:Z5"/>
    <mergeCell ref="B6:D6"/>
    <mergeCell ref="E6:F6"/>
    <mergeCell ref="G6:H6"/>
  </mergeCells>
  <dataValidations count="3">
    <dataValidation type="textLength" allowBlank="1" showInputMessage="1" error="Escriba un texto  Maximo 200 Caracteres" promptTitle="Cualquier contenido Maximo 200 Caracteres" sqref="C145:C148 C154:C175">
      <formula1>0</formula1>
      <formula2>200</formula2>
    </dataValidation>
    <dataValidation type="whole" allowBlank="1" showInputMessage="1" showErrorMessage="1" errorTitle="Entrada no válida" error="Por favor escriba un número entero" promptTitle="Escriba un número entero en esta casilla" sqref="I154:I155 I158:I159 I161 I165:I166 I168 I170 I172:I173 I175">
      <formula1>-9223372036854780000</formula1>
      <formula2>9223372036854780000</formula2>
    </dataValidation>
    <dataValidation type="whole" allowBlank="1" showInputMessage="1" showErrorMessage="1" errorTitle="Entrada no válida" error="Por favor escriba un número entero" promptTitle="Escriba un número entero en esta casilla" sqref="T155:T158">
      <formula1>-9999999999</formula1>
      <formula2>9999999999</formula2>
    </dataValidation>
  </dataValidations>
  <hyperlinks>
    <hyperlink ref="Q9" r:id="rId1"/>
  </hyperlinks>
  <pageMargins left="0.15763888888888899" right="0.15763888888888899" top="0.74791666666666701" bottom="0.7479166666666670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zoomScaleNormal="100" workbookViewId="0">
      <selection activeCell="C63" sqref="C63"/>
    </sheetView>
  </sheetViews>
  <sheetFormatPr baseColWidth="10" defaultColWidth="9.140625" defaultRowHeight="15" x14ac:dyDescent="0.25"/>
  <cols>
    <col min="1" max="1" width="3.28515625"/>
    <col min="2" max="2" width="26.7109375"/>
    <col min="3" max="3" width="78.7109375"/>
    <col min="4" max="1025" width="10.28515625"/>
  </cols>
  <sheetData>
    <row r="1" spans="1:3" x14ac:dyDescent="0.25">
      <c r="A1" s="175" t="s">
        <v>588</v>
      </c>
      <c r="B1" s="175"/>
      <c r="C1" s="175"/>
    </row>
    <row r="2" spans="1:3" x14ac:dyDescent="0.25">
      <c r="A2" s="175"/>
      <c r="B2" s="175"/>
      <c r="C2" s="175"/>
    </row>
    <row r="3" spans="1:3" x14ac:dyDescent="0.25">
      <c r="A3" s="118"/>
      <c r="B3" s="119"/>
      <c r="C3" s="120"/>
    </row>
    <row r="4" spans="1:3" x14ac:dyDescent="0.25">
      <c r="A4" s="176" t="s">
        <v>589</v>
      </c>
      <c r="B4" s="176"/>
      <c r="C4" s="176"/>
    </row>
    <row r="5" spans="1:3" ht="20.25" customHeight="1" x14ac:dyDescent="0.25">
      <c r="A5" s="121">
        <v>1</v>
      </c>
      <c r="B5" s="177" t="s">
        <v>590</v>
      </c>
      <c r="C5" s="177"/>
    </row>
    <row r="6" spans="1:3" ht="15.75" customHeight="1" x14ac:dyDescent="0.25">
      <c r="A6" s="122">
        <v>2</v>
      </c>
      <c r="B6" s="178" t="s">
        <v>591</v>
      </c>
      <c r="C6" s="178"/>
    </row>
    <row r="7" spans="1:3" ht="20.25" customHeight="1" x14ac:dyDescent="0.25">
      <c r="A7" s="122">
        <v>3</v>
      </c>
      <c r="B7" s="178" t="s">
        <v>592</v>
      </c>
      <c r="C7" s="178"/>
    </row>
    <row r="8" spans="1:3" ht="39.75" customHeight="1" x14ac:dyDescent="0.25">
      <c r="A8" s="122">
        <v>4</v>
      </c>
      <c r="B8" s="178" t="s">
        <v>593</v>
      </c>
      <c r="C8" s="178"/>
    </row>
    <row r="9" spans="1:3" ht="54" customHeight="1" x14ac:dyDescent="0.25">
      <c r="A9" s="122">
        <v>5</v>
      </c>
      <c r="B9" s="178" t="s">
        <v>594</v>
      </c>
      <c r="C9" s="178"/>
    </row>
    <row r="10" spans="1:3" ht="33.75" customHeight="1" x14ac:dyDescent="0.25">
      <c r="A10" s="122">
        <v>6</v>
      </c>
      <c r="B10" s="178" t="s">
        <v>595</v>
      </c>
      <c r="C10" s="178"/>
    </row>
    <row r="11" spans="1:3" ht="31.5" customHeight="1" x14ac:dyDescent="0.25">
      <c r="A11" s="122">
        <v>7</v>
      </c>
      <c r="B11" s="178" t="s">
        <v>596</v>
      </c>
      <c r="C11" s="178"/>
    </row>
    <row r="12" spans="1:3" ht="60.75" customHeight="1" x14ac:dyDescent="0.25">
      <c r="A12" s="122">
        <v>8</v>
      </c>
      <c r="B12" s="178" t="s">
        <v>597</v>
      </c>
      <c r="C12" s="178"/>
    </row>
    <row r="13" spans="1:3" ht="31.5" customHeight="1" x14ac:dyDescent="0.25">
      <c r="A13" s="123">
        <v>9</v>
      </c>
      <c r="B13" s="178" t="s">
        <v>598</v>
      </c>
      <c r="C13" s="178"/>
    </row>
    <row r="14" spans="1:3" x14ac:dyDescent="0.25">
      <c r="A14" s="176" t="s">
        <v>599</v>
      </c>
      <c r="B14" s="176"/>
      <c r="C14" s="176"/>
    </row>
    <row r="15" spans="1:3" x14ac:dyDescent="0.25">
      <c r="A15" s="124"/>
      <c r="B15" s="125" t="s">
        <v>600</v>
      </c>
      <c r="C15" s="126" t="s">
        <v>601</v>
      </c>
    </row>
    <row r="16" spans="1:3" x14ac:dyDescent="0.25">
      <c r="A16" s="127"/>
      <c r="B16" s="128" t="s">
        <v>602</v>
      </c>
      <c r="C16" s="129" t="s">
        <v>603</v>
      </c>
    </row>
    <row r="17" spans="1:3" ht="24" x14ac:dyDescent="0.25">
      <c r="A17" s="127"/>
      <c r="B17" s="130" t="s">
        <v>604</v>
      </c>
      <c r="C17" s="129" t="s">
        <v>605</v>
      </c>
    </row>
    <row r="18" spans="1:3" ht="24" x14ac:dyDescent="0.25">
      <c r="A18" s="131"/>
      <c r="B18" s="132" t="s">
        <v>606</v>
      </c>
      <c r="C18" s="133" t="s">
        <v>607</v>
      </c>
    </row>
    <row r="19" spans="1:3" ht="24" x14ac:dyDescent="0.25">
      <c r="A19" s="134"/>
      <c r="B19" s="130" t="s">
        <v>608</v>
      </c>
      <c r="C19" s="129" t="s">
        <v>609</v>
      </c>
    </row>
    <row r="20" spans="1:3" ht="24" x14ac:dyDescent="0.25">
      <c r="A20" s="134"/>
      <c r="B20" s="130" t="s">
        <v>610</v>
      </c>
      <c r="C20" s="133" t="s">
        <v>611</v>
      </c>
    </row>
    <row r="21" spans="1:3" ht="24" x14ac:dyDescent="0.25">
      <c r="A21" s="134"/>
      <c r="B21" s="130" t="s">
        <v>612</v>
      </c>
      <c r="C21" s="129" t="s">
        <v>613</v>
      </c>
    </row>
    <row r="22" spans="1:3" ht="24" x14ac:dyDescent="0.25">
      <c r="A22" s="134"/>
      <c r="B22" s="130" t="s">
        <v>610</v>
      </c>
      <c r="C22" s="133" t="s">
        <v>614</v>
      </c>
    </row>
    <row r="23" spans="1:3" x14ac:dyDescent="0.25">
      <c r="A23" s="176" t="s">
        <v>615</v>
      </c>
      <c r="B23" s="176"/>
      <c r="C23" s="176"/>
    </row>
    <row r="24" spans="1:3" ht="113.25" customHeight="1" x14ac:dyDescent="0.25">
      <c r="A24" s="135">
        <v>1</v>
      </c>
      <c r="B24" s="125" t="s">
        <v>616</v>
      </c>
      <c r="C24" s="126" t="s">
        <v>617</v>
      </c>
    </row>
    <row r="25" spans="1:3" x14ac:dyDescent="0.25">
      <c r="A25" s="121">
        <v>2</v>
      </c>
      <c r="B25" s="128" t="s">
        <v>26</v>
      </c>
      <c r="C25" s="129" t="s">
        <v>618</v>
      </c>
    </row>
    <row r="26" spans="1:3" ht="24" x14ac:dyDescent="0.25">
      <c r="A26" s="122">
        <v>3</v>
      </c>
      <c r="B26" s="136" t="s">
        <v>619</v>
      </c>
      <c r="C26" s="133" t="s">
        <v>620</v>
      </c>
    </row>
    <row r="27" spans="1:3" ht="36" x14ac:dyDescent="0.25">
      <c r="A27" s="137"/>
      <c r="B27" s="138" t="s">
        <v>621</v>
      </c>
      <c r="C27" s="139" t="s">
        <v>622</v>
      </c>
    </row>
    <row r="28" spans="1:3" ht="72" x14ac:dyDescent="0.25">
      <c r="A28" s="137"/>
      <c r="B28" s="138" t="s">
        <v>623</v>
      </c>
      <c r="C28" s="139" t="s">
        <v>624</v>
      </c>
    </row>
    <row r="29" spans="1:3" ht="24" x14ac:dyDescent="0.25">
      <c r="A29" s="137"/>
      <c r="B29" s="138" t="s">
        <v>625</v>
      </c>
      <c r="C29" s="139" t="s">
        <v>626</v>
      </c>
    </row>
    <row r="30" spans="1:3" ht="24" x14ac:dyDescent="0.25">
      <c r="A30" s="137"/>
      <c r="B30" s="138" t="s">
        <v>627</v>
      </c>
      <c r="C30" s="139" t="s">
        <v>628</v>
      </c>
    </row>
    <row r="31" spans="1:3" ht="36" x14ac:dyDescent="0.25">
      <c r="A31" s="131"/>
      <c r="B31" s="140" t="s">
        <v>629</v>
      </c>
      <c r="C31" s="139" t="s">
        <v>630</v>
      </c>
    </row>
    <row r="32" spans="1:3" ht="48" x14ac:dyDescent="0.25">
      <c r="A32" s="137"/>
      <c r="B32" s="138" t="s">
        <v>631</v>
      </c>
      <c r="C32" s="139" t="s">
        <v>632</v>
      </c>
    </row>
    <row r="33" spans="1:3" ht="36" x14ac:dyDescent="0.25">
      <c r="A33" s="137"/>
      <c r="B33" s="138" t="s">
        <v>633</v>
      </c>
      <c r="C33" s="139" t="s">
        <v>634</v>
      </c>
    </row>
    <row r="34" spans="1:3" ht="24" x14ac:dyDescent="0.25">
      <c r="A34" s="137"/>
      <c r="B34" s="138" t="s">
        <v>635</v>
      </c>
      <c r="C34" s="139" t="s">
        <v>636</v>
      </c>
    </row>
    <row r="35" spans="1:3" ht="24" x14ac:dyDescent="0.25">
      <c r="A35" s="137"/>
      <c r="B35" s="138" t="s">
        <v>637</v>
      </c>
      <c r="C35" s="139" t="s">
        <v>638</v>
      </c>
    </row>
    <row r="36" spans="1:3" ht="36" x14ac:dyDescent="0.25">
      <c r="A36" s="137"/>
      <c r="B36" s="138" t="s">
        <v>639</v>
      </c>
      <c r="C36" s="139" t="s">
        <v>640</v>
      </c>
    </row>
    <row r="37" spans="1:3" ht="24" x14ac:dyDescent="0.25">
      <c r="A37" s="137"/>
      <c r="B37" s="138" t="s">
        <v>641</v>
      </c>
      <c r="C37" s="139" t="s">
        <v>642</v>
      </c>
    </row>
    <row r="38" spans="1:3" s="119" customFormat="1" ht="36" x14ac:dyDescent="0.25">
      <c r="A38" s="137"/>
      <c r="B38" s="138" t="s">
        <v>643</v>
      </c>
      <c r="C38" s="139" t="s">
        <v>644</v>
      </c>
    </row>
    <row r="39" spans="1:3" s="119" customFormat="1" ht="24" x14ac:dyDescent="0.25">
      <c r="A39" s="137"/>
      <c r="B39" s="138" t="s">
        <v>645</v>
      </c>
      <c r="C39" s="139" t="s">
        <v>646</v>
      </c>
    </row>
    <row r="40" spans="1:3" ht="108.75" customHeight="1" x14ac:dyDescent="0.25">
      <c r="A40" s="131"/>
      <c r="B40" s="140" t="s">
        <v>647</v>
      </c>
      <c r="C40" s="139" t="s">
        <v>648</v>
      </c>
    </row>
    <row r="41" spans="1:3" ht="36" x14ac:dyDescent="0.25">
      <c r="A41" s="137"/>
      <c r="B41" s="138" t="s">
        <v>649</v>
      </c>
      <c r="C41" s="133" t="s">
        <v>650</v>
      </c>
    </row>
    <row r="42" spans="1:3" ht="51" customHeight="1" x14ac:dyDescent="0.25">
      <c r="A42" s="131"/>
      <c r="B42" s="140" t="s">
        <v>651</v>
      </c>
      <c r="C42" s="133" t="s">
        <v>652</v>
      </c>
    </row>
    <row r="43" spans="1:3" ht="60" x14ac:dyDescent="0.25">
      <c r="A43" s="131"/>
      <c r="B43" s="140" t="s">
        <v>653</v>
      </c>
      <c r="C43" s="133" t="s">
        <v>654</v>
      </c>
    </row>
    <row r="44" spans="1:3" ht="24" x14ac:dyDescent="0.25">
      <c r="A44" s="137"/>
      <c r="B44" s="140" t="s">
        <v>655</v>
      </c>
      <c r="C44" s="133" t="s">
        <v>656</v>
      </c>
    </row>
    <row r="45" spans="1:3" x14ac:dyDescent="0.25">
      <c r="A45" s="137"/>
      <c r="B45" s="138" t="s">
        <v>657</v>
      </c>
      <c r="C45" s="133" t="s">
        <v>658</v>
      </c>
    </row>
    <row r="46" spans="1:3" ht="120" x14ac:dyDescent="0.25">
      <c r="A46" s="123">
        <v>4</v>
      </c>
      <c r="B46" s="141" t="s">
        <v>28</v>
      </c>
      <c r="C46" s="133" t="s">
        <v>659</v>
      </c>
    </row>
    <row r="47" spans="1:3" ht="38.25" customHeight="1" x14ac:dyDescent="0.25">
      <c r="A47" s="122">
        <v>5</v>
      </c>
      <c r="B47" s="132" t="s">
        <v>29</v>
      </c>
      <c r="C47" s="133" t="s">
        <v>660</v>
      </c>
    </row>
    <row r="48" spans="1:3" ht="36" x14ac:dyDescent="0.25">
      <c r="A48" s="179">
        <v>6</v>
      </c>
      <c r="B48" s="180" t="s">
        <v>30</v>
      </c>
      <c r="C48" s="133" t="s">
        <v>661</v>
      </c>
    </row>
    <row r="49" spans="1:3" ht="36" x14ac:dyDescent="0.25">
      <c r="A49" s="179"/>
      <c r="B49" s="180"/>
      <c r="C49" s="133" t="s">
        <v>662</v>
      </c>
    </row>
    <row r="50" spans="1:3" ht="48" x14ac:dyDescent="0.25">
      <c r="A50" s="182">
        <v>7</v>
      </c>
      <c r="B50" s="183" t="s">
        <v>31</v>
      </c>
      <c r="C50" s="143" t="s">
        <v>663</v>
      </c>
    </row>
    <row r="51" spans="1:3" x14ac:dyDescent="0.25">
      <c r="A51" s="182"/>
      <c r="B51" s="183"/>
      <c r="C51" s="144" t="s">
        <v>664</v>
      </c>
    </row>
    <row r="52" spans="1:3" x14ac:dyDescent="0.25">
      <c r="A52" s="176" t="s">
        <v>665</v>
      </c>
      <c r="B52" s="176"/>
      <c r="C52" s="176"/>
    </row>
    <row r="53" spans="1:3" ht="36" x14ac:dyDescent="0.25">
      <c r="A53" s="121">
        <v>8</v>
      </c>
      <c r="B53" s="145" t="s">
        <v>32</v>
      </c>
      <c r="C53" s="129" t="s">
        <v>666</v>
      </c>
    </row>
    <row r="54" spans="1:3" ht="48" x14ac:dyDescent="0.25">
      <c r="A54" s="122">
        <v>9</v>
      </c>
      <c r="B54" s="146" t="s">
        <v>667</v>
      </c>
      <c r="C54" s="133" t="s">
        <v>668</v>
      </c>
    </row>
    <row r="55" spans="1:3" ht="48" x14ac:dyDescent="0.25">
      <c r="A55" s="122">
        <v>10</v>
      </c>
      <c r="B55" s="146" t="s">
        <v>669</v>
      </c>
      <c r="C55" s="133" t="s">
        <v>670</v>
      </c>
    </row>
    <row r="56" spans="1:3" ht="36" x14ac:dyDescent="0.25">
      <c r="A56" s="122">
        <v>11</v>
      </c>
      <c r="B56" s="146" t="s">
        <v>671</v>
      </c>
      <c r="C56" s="133" t="s">
        <v>672</v>
      </c>
    </row>
    <row r="57" spans="1:3" ht="48" x14ac:dyDescent="0.25">
      <c r="A57" s="123">
        <v>12</v>
      </c>
      <c r="B57" s="147" t="s">
        <v>673</v>
      </c>
      <c r="C57" s="143" t="s">
        <v>674</v>
      </c>
    </row>
    <row r="58" spans="1:3" ht="54.75" customHeight="1" x14ac:dyDescent="0.25">
      <c r="A58" s="123">
        <v>13</v>
      </c>
      <c r="B58" s="147" t="s">
        <v>675</v>
      </c>
      <c r="C58" s="143" t="s">
        <v>676</v>
      </c>
    </row>
    <row r="59" spans="1:3" x14ac:dyDescent="0.25">
      <c r="A59" s="176" t="s">
        <v>677</v>
      </c>
      <c r="B59" s="176"/>
      <c r="C59" s="176"/>
    </row>
    <row r="60" spans="1:3" ht="36" customHeight="1" x14ac:dyDescent="0.25">
      <c r="A60" s="121">
        <v>14</v>
      </c>
      <c r="B60" s="128" t="s">
        <v>678</v>
      </c>
      <c r="C60" s="129" t="s">
        <v>679</v>
      </c>
    </row>
    <row r="61" spans="1:3" ht="27.75" customHeight="1" x14ac:dyDescent="0.25">
      <c r="A61" s="122">
        <v>15</v>
      </c>
      <c r="B61" s="146" t="s">
        <v>680</v>
      </c>
      <c r="C61" s="133" t="s">
        <v>681</v>
      </c>
    </row>
    <row r="62" spans="1:3" ht="19.5" customHeight="1" x14ac:dyDescent="0.25">
      <c r="A62" s="122">
        <v>16</v>
      </c>
      <c r="B62" s="146" t="s">
        <v>682</v>
      </c>
      <c r="C62" s="133" t="s">
        <v>683</v>
      </c>
    </row>
    <row r="63" spans="1:3" ht="27.75" customHeight="1" x14ac:dyDescent="0.25">
      <c r="A63" s="148">
        <v>17</v>
      </c>
      <c r="B63" s="146" t="s">
        <v>42</v>
      </c>
      <c r="C63" s="133" t="s">
        <v>684</v>
      </c>
    </row>
    <row r="64" spans="1:3" ht="26.25" customHeight="1" x14ac:dyDescent="0.25">
      <c r="A64" s="149">
        <v>18</v>
      </c>
      <c r="B64" s="147" t="s">
        <v>685</v>
      </c>
      <c r="C64" s="150" t="s">
        <v>686</v>
      </c>
    </row>
    <row r="65" spans="1:3" x14ac:dyDescent="0.25">
      <c r="A65" s="181" t="s">
        <v>687</v>
      </c>
      <c r="B65" s="181"/>
      <c r="C65" s="181"/>
    </row>
    <row r="66" spans="1:3" ht="39.75" customHeight="1" x14ac:dyDescent="0.25">
      <c r="A66" s="151">
        <v>19</v>
      </c>
      <c r="B66" s="145" t="s">
        <v>688</v>
      </c>
      <c r="C66" s="129" t="s">
        <v>689</v>
      </c>
    </row>
    <row r="67" spans="1:3" ht="20.25" customHeight="1" x14ac:dyDescent="0.25">
      <c r="A67" s="181" t="s">
        <v>690</v>
      </c>
      <c r="B67" s="181"/>
      <c r="C67" s="181"/>
    </row>
    <row r="68" spans="1:3" ht="28.5" customHeight="1" x14ac:dyDescent="0.25">
      <c r="A68" s="142">
        <v>20</v>
      </c>
      <c r="B68" s="152" t="s">
        <v>691</v>
      </c>
      <c r="C68" s="144" t="s">
        <v>692</v>
      </c>
    </row>
  </sheetData>
  <mergeCells count="21">
    <mergeCell ref="A67:C67"/>
    <mergeCell ref="A50:A51"/>
    <mergeCell ref="B50:B51"/>
    <mergeCell ref="A52:C52"/>
    <mergeCell ref="A59:C59"/>
    <mergeCell ref="A65:C65"/>
    <mergeCell ref="B13:C13"/>
    <mergeCell ref="A14:C14"/>
    <mergeCell ref="A23:C23"/>
    <mergeCell ref="A48:A49"/>
    <mergeCell ref="B48:B49"/>
    <mergeCell ref="B8:C8"/>
    <mergeCell ref="B9:C9"/>
    <mergeCell ref="B10:C10"/>
    <mergeCell ref="B11:C11"/>
    <mergeCell ref="B12:C12"/>
    <mergeCell ref="A1:C2"/>
    <mergeCell ref="A4:C4"/>
    <mergeCell ref="B5:C5"/>
    <mergeCell ref="B6:C6"/>
    <mergeCell ref="B7:C7"/>
  </mergeCells>
  <pageMargins left="0.43333333333333302" right="0.70833333333333304" top="0.74791666666666701" bottom="0.74791666666666701" header="0.51180555555555496" footer="0.51180555555555496"/>
  <pageSetup paperSize="0" scale="0" firstPageNumber="0" fitToHeight="2"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479</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a Dici 31 de 2016</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con1cad</dc:creator>
  <cp:lastModifiedBy>GIO</cp:lastModifiedBy>
  <cp:revision>63</cp:revision>
  <cp:lastPrinted>2017-02-09T17:29:35Z</cp:lastPrinted>
  <dcterms:created xsi:type="dcterms:W3CDTF">2014-12-05T16:19:59Z</dcterms:created>
  <dcterms:modified xsi:type="dcterms:W3CDTF">2017-03-09T16:50:13Z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